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uis-my.sharepoint.com/personal/profesional_dtic_uis_edu_co/Documents/DTIC - 2026/Mapa de riesgos seguridad/"/>
    </mc:Choice>
  </mc:AlternateContent>
  <xr:revisionPtr revIDLastSave="27" documentId="13_ncr:1_{BB883835-BC54-4183-9093-A5384FBCA5BE}" xr6:coauthVersionLast="47" xr6:coauthVersionMax="47" xr10:uidLastSave="{C306FF21-77C4-4DFE-BA65-6823EA7CBF88}"/>
  <bookViews>
    <workbookView xWindow="-120" yWindow="-120" windowWidth="29040" windowHeight="15720" tabRatio="624" xr2:uid="{00000000-000D-0000-FFFF-FFFF00000000}"/>
  </bookViews>
  <sheets>
    <sheet name="MapaRiesgoSegInfo" sheetId="2" r:id="rId1"/>
    <sheet name="EjemploDiligenciar" sheetId="9" r:id="rId2"/>
    <sheet name="Amenazas" sheetId="5" r:id="rId3"/>
    <sheet name="Vulnerabilidades" sheetId="8" r:id="rId4"/>
    <sheet name="Ej.AnalisisActividades" sheetId="4" r:id="rId5"/>
    <sheet name="Listas" sheetId="1" r:id="rId6"/>
    <sheet name="Control de cambios" sheetId="10" r:id="rId7"/>
  </sheets>
  <definedNames>
    <definedName name="Amenazas___Causa_Inmediata" localSheetId="1">EjemploDiligenciar!$D$8</definedName>
    <definedName name="Amenazas___Causa_Inmediata">MapaRiesgoSegInfo!$D$8</definedName>
    <definedName name="ANALISIS_DEL_RIESGO___INHERENTE" localSheetId="1">EjemploDiligenciar!$J$6</definedName>
    <definedName name="ANALISIS_DEL_RIESGO___INHERENTE">MapaRiesgoSegInfo!$J$6</definedName>
    <definedName name="CLASES_IMPLEMENTACIÓN_DEL_CONTROL">Listas!$C$15</definedName>
    <definedName name="CLASIFICACIÓN_DEL_RIESGO">Listas!$C$34</definedName>
    <definedName name="Clasificación_riesgo" localSheetId="1">EjemploDiligenciar!$I$8</definedName>
    <definedName name="Clasificación_riesgo">MapaRiesgoSegInfo!$I$8</definedName>
    <definedName name="ClasificacionRiesgos">Listas!$C$34</definedName>
    <definedName name="Documentación" localSheetId="1">EjemploDiligenciar!$Z$8</definedName>
    <definedName name="Documentación">MapaRiesgoSegInfo!$Z$8</definedName>
    <definedName name="EFICIENCIA_DEL_CONTROL">Listas!$C$9</definedName>
    <definedName name="Frecuencias">Ej.AnalisisActividades!$C$1:$J$2</definedName>
    <definedName name="IMPACTO">Listas!$I$1</definedName>
    <definedName name="implementacion" localSheetId="1">EjemploDiligenciar!$W$8</definedName>
    <definedName name="implementacion">MapaRiesgoSegInfo!$W$8</definedName>
    <definedName name="IMPLEMENTACIÓN">Listas!$C$15</definedName>
    <definedName name="mt_Evidencia" localSheetId="1">EjemploDiligenciar!$AB$8</definedName>
    <definedName name="mt_Evidencia">MapaRiesgoSegInfo!$AB$8</definedName>
    <definedName name="mt_frecuencia" localSheetId="1">EjemploDiligenciar!$AA$8</definedName>
    <definedName name="mt_frecuencia">MapaRiesgoSegInfo!$AA$8</definedName>
    <definedName name="mt_Impacto_inherente" localSheetId="1">EjemploDiligenciar!$M$8</definedName>
    <definedName name="mt_Impacto_inherente">MapaRiesgoSegInfo!$M$8</definedName>
    <definedName name="mt_tipo" localSheetId="1">EjemploDiligenciar!$U$8</definedName>
    <definedName name="mt_tipo">MapaRiesgoSegInfo!$U$8</definedName>
    <definedName name="PROBABILIDAD">Listas!$C$1</definedName>
    <definedName name="Tipo_de_riesgo" localSheetId="1">EjemploDiligenciar!$F$8</definedName>
    <definedName name="Tipo_de_riesgo">MapaRiesgoSegInfo!$F$8</definedName>
    <definedName name="TIPOS_DE_AFECTACIÓN">Listas!#REF!</definedName>
    <definedName name="TIPOS_DE_DOCUMENTACIÓN">Listas!$C$45</definedName>
    <definedName name="TIPOS_DE_FRECUENCIAS">Listas!$C$50</definedName>
    <definedName name="TIPÓS_DE_RIESGOS">Listas!$C$29</definedName>
    <definedName name="TIPOS_EVIDENCIAS">Listas!$C$64</definedName>
    <definedName name="TRATAMIENTO_DEL_RIESGO">Listas!$C$21</definedName>
    <definedName name="VALORACIÓN_DE_CONTROLES" localSheetId="1">EjemploDiligenciar!$P$6</definedName>
    <definedName name="VALORACIÓN_DE_CONTROLES">MapaRiesgoSegInfo!$P$6</definedName>
    <definedName name="Vulnerabilidades__Causa_raiz" localSheetId="1">EjemploDiligenciar!$E$8</definedName>
    <definedName name="Vulnerabilidades__Causa_raiz">MapaRiesgoSegInfo!$E$8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131" i="2" l="1"/>
  <c r="AG131" i="2"/>
  <c r="AI54" i="2"/>
  <c r="AG54" i="2"/>
  <c r="AD57" i="2"/>
  <c r="AE57" i="2"/>
  <c r="AD133" i="2"/>
  <c r="AE133" i="2"/>
  <c r="AE132" i="2"/>
  <c r="AD132" i="2"/>
  <c r="AD104" i="2"/>
  <c r="AE104" i="2"/>
  <c r="AE103" i="2"/>
  <c r="AD103" i="2"/>
  <c r="X133" i="2"/>
  <c r="Y133" i="2" s="1"/>
  <c r="X132" i="2"/>
  <c r="Y132" i="2" s="1"/>
  <c r="X121" i="2"/>
  <c r="Y121" i="2" s="1"/>
  <c r="X122" i="2"/>
  <c r="X123" i="2"/>
  <c r="Y123" i="2" s="1"/>
  <c r="X124" i="2"/>
  <c r="Y124" i="2" s="1"/>
  <c r="X125" i="2"/>
  <c r="Y125" i="2"/>
  <c r="X104" i="2"/>
  <c r="Y104" i="2" s="1"/>
  <c r="X105" i="2"/>
  <c r="Y105" i="2" s="1"/>
  <c r="X106" i="2"/>
  <c r="Y106" i="2" s="1"/>
  <c r="X107" i="2"/>
  <c r="Y107" i="2"/>
  <c r="X108" i="2"/>
  <c r="X109" i="2"/>
  <c r="X110" i="2"/>
  <c r="X103" i="2"/>
  <c r="Y103" i="2" s="1"/>
  <c r="X91" i="2"/>
  <c r="Y91" i="2" s="1"/>
  <c r="X92" i="2"/>
  <c r="Y92" i="2" s="1"/>
  <c r="X93" i="2"/>
  <c r="Y93" i="2" s="1"/>
  <c r="X94" i="2"/>
  <c r="Y94" i="2" s="1"/>
  <c r="X95" i="2"/>
  <c r="Y95" i="2" s="1"/>
  <c r="X89" i="2"/>
  <c r="X61" i="2"/>
  <c r="X62" i="2"/>
  <c r="X63" i="2"/>
  <c r="X64" i="2"/>
  <c r="Y64" i="2" s="1"/>
  <c r="X65" i="2"/>
  <c r="Y65" i="2"/>
  <c r="X66" i="2"/>
  <c r="Y66" i="2"/>
  <c r="X67" i="2"/>
  <c r="Y67" i="2"/>
  <c r="X68" i="2"/>
  <c r="Y68" i="2"/>
  <c r="X69" i="2"/>
  <c r="Y69" i="2" s="1"/>
  <c r="X70" i="2"/>
  <c r="Y70" i="2"/>
  <c r="X71" i="2"/>
  <c r="Y71" i="2"/>
  <c r="X72" i="2"/>
  <c r="Y72" i="2" s="1"/>
  <c r="X73" i="2"/>
  <c r="Y73" i="2" s="1"/>
  <c r="X74" i="2"/>
  <c r="Y74" i="2"/>
  <c r="X75" i="2"/>
  <c r="Y75" i="2" s="1"/>
  <c r="X76" i="2"/>
  <c r="Y76" i="2"/>
  <c r="X77" i="2"/>
  <c r="Y77" i="2" s="1"/>
  <c r="X78" i="2"/>
  <c r="Y78" i="2"/>
  <c r="X79" i="2"/>
  <c r="X80" i="2"/>
  <c r="X81" i="2"/>
  <c r="Y81" i="2"/>
  <c r="V133" i="2"/>
  <c r="V134" i="2"/>
  <c r="V135" i="2"/>
  <c r="V132" i="2"/>
  <c r="V121" i="2"/>
  <c r="V122" i="2"/>
  <c r="Y122" i="2" s="1"/>
  <c r="V123" i="2"/>
  <c r="V124" i="2"/>
  <c r="V125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03" i="2"/>
  <c r="V91" i="2"/>
  <c r="V92" i="2"/>
  <c r="V93" i="2"/>
  <c r="V94" i="2"/>
  <c r="V95" i="2"/>
  <c r="V61" i="2"/>
  <c r="V62" i="2"/>
  <c r="Y62" i="2" s="1"/>
  <c r="V63" i="2"/>
  <c r="Y63" i="2" s="1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Y79" i="2" s="1"/>
  <c r="V80" i="2"/>
  <c r="V81" i="2"/>
  <c r="T139" i="2"/>
  <c r="S139" i="2"/>
  <c r="T138" i="2"/>
  <c r="S138" i="2"/>
  <c r="T137" i="2"/>
  <c r="S137" i="2"/>
  <c r="T136" i="2"/>
  <c r="S136" i="2"/>
  <c r="T135" i="2"/>
  <c r="S135" i="2"/>
  <c r="T134" i="2"/>
  <c r="S134" i="2"/>
  <c r="AD134" i="2" s="1"/>
  <c r="AD135" i="2" s="1"/>
  <c r="AD136" i="2" s="1"/>
  <c r="AD137" i="2" s="1"/>
  <c r="T133" i="2"/>
  <c r="S133" i="2"/>
  <c r="T132" i="2"/>
  <c r="S132" i="2"/>
  <c r="T131" i="2"/>
  <c r="S131" i="2"/>
  <c r="T130" i="2"/>
  <c r="S130" i="2"/>
  <c r="T128" i="2"/>
  <c r="S128" i="2"/>
  <c r="T127" i="2"/>
  <c r="S127" i="2"/>
  <c r="T126" i="2"/>
  <c r="S126" i="2"/>
  <c r="T125" i="2"/>
  <c r="S125" i="2"/>
  <c r="T124" i="2"/>
  <c r="S124" i="2"/>
  <c r="T123" i="2"/>
  <c r="S123" i="2"/>
  <c r="T122" i="2"/>
  <c r="S122" i="2"/>
  <c r="T121" i="2"/>
  <c r="S121" i="2"/>
  <c r="T120" i="2"/>
  <c r="S120" i="2"/>
  <c r="T119" i="2"/>
  <c r="S119" i="2"/>
  <c r="T118" i="2"/>
  <c r="S118" i="2"/>
  <c r="T117" i="2"/>
  <c r="S117" i="2"/>
  <c r="T116" i="2"/>
  <c r="S116" i="2"/>
  <c r="T115" i="2"/>
  <c r="S115" i="2"/>
  <c r="T114" i="2"/>
  <c r="S114" i="2"/>
  <c r="T113" i="2"/>
  <c r="S113" i="2"/>
  <c r="T112" i="2"/>
  <c r="S112" i="2"/>
  <c r="T111" i="2"/>
  <c r="S111" i="2"/>
  <c r="T110" i="2"/>
  <c r="S110" i="2"/>
  <c r="T109" i="2"/>
  <c r="S109" i="2"/>
  <c r="T108" i="2"/>
  <c r="S108" i="2"/>
  <c r="T107" i="2"/>
  <c r="S107" i="2"/>
  <c r="T106" i="2"/>
  <c r="S106" i="2"/>
  <c r="T105" i="2"/>
  <c r="AE105" i="2" s="1"/>
  <c r="AE106" i="2" s="1"/>
  <c r="AE107" i="2" s="1"/>
  <c r="S105" i="2"/>
  <c r="AD105" i="2" s="1"/>
  <c r="AD106" i="2" s="1"/>
  <c r="AD107" i="2" s="1"/>
  <c r="T104" i="2"/>
  <c r="S104" i="2"/>
  <c r="T103" i="2"/>
  <c r="S103" i="2"/>
  <c r="T102" i="2"/>
  <c r="S102" i="2"/>
  <c r="T101" i="2"/>
  <c r="S101" i="2"/>
  <c r="T100" i="2"/>
  <c r="S100" i="2"/>
  <c r="T99" i="2"/>
  <c r="S99" i="2"/>
  <c r="T98" i="2"/>
  <c r="S98" i="2"/>
  <c r="T97" i="2"/>
  <c r="S97" i="2"/>
  <c r="T96" i="2"/>
  <c r="S96" i="2"/>
  <c r="T95" i="2"/>
  <c r="S95" i="2"/>
  <c r="T94" i="2"/>
  <c r="S94" i="2"/>
  <c r="T93" i="2"/>
  <c r="S93" i="2"/>
  <c r="T92" i="2"/>
  <c r="S92" i="2"/>
  <c r="T91" i="2"/>
  <c r="S91" i="2"/>
  <c r="T90" i="2"/>
  <c r="S90" i="2"/>
  <c r="T89" i="2"/>
  <c r="S89" i="2"/>
  <c r="AD89" i="2" s="1"/>
  <c r="T87" i="2"/>
  <c r="S87" i="2"/>
  <c r="T86" i="2"/>
  <c r="S86" i="2"/>
  <c r="T81" i="2"/>
  <c r="S81" i="2"/>
  <c r="T80" i="2"/>
  <c r="S80" i="2"/>
  <c r="T79" i="2"/>
  <c r="S79" i="2"/>
  <c r="T78" i="2"/>
  <c r="S78" i="2"/>
  <c r="T77" i="2"/>
  <c r="S77" i="2"/>
  <c r="T76" i="2"/>
  <c r="S76" i="2"/>
  <c r="T75" i="2"/>
  <c r="S75" i="2"/>
  <c r="T74" i="2"/>
  <c r="S74" i="2"/>
  <c r="T73" i="2"/>
  <c r="S73" i="2"/>
  <c r="T72" i="2"/>
  <c r="S72" i="2"/>
  <c r="T71" i="2"/>
  <c r="S71" i="2"/>
  <c r="T70" i="2"/>
  <c r="S70" i="2"/>
  <c r="T69" i="2"/>
  <c r="S69" i="2"/>
  <c r="T68" i="2"/>
  <c r="S68" i="2"/>
  <c r="T67" i="2"/>
  <c r="S67" i="2"/>
  <c r="T66" i="2"/>
  <c r="S66" i="2"/>
  <c r="T65" i="2"/>
  <c r="S65" i="2"/>
  <c r="T64" i="2"/>
  <c r="S64" i="2"/>
  <c r="T63" i="2"/>
  <c r="S63" i="2"/>
  <c r="T62" i="2"/>
  <c r="S62" i="2"/>
  <c r="T61" i="2"/>
  <c r="AE61" i="2" s="1"/>
  <c r="S61" i="2"/>
  <c r="T60" i="2"/>
  <c r="S60" i="2"/>
  <c r="T59" i="2"/>
  <c r="S59" i="2"/>
  <c r="T57" i="2"/>
  <c r="S57" i="2"/>
  <c r="T56" i="2"/>
  <c r="S56" i="2"/>
  <c r="T55" i="2"/>
  <c r="S55" i="2"/>
  <c r="T54" i="2"/>
  <c r="S54" i="2"/>
  <c r="G70" i="2"/>
  <c r="G59" i="2"/>
  <c r="T53" i="2"/>
  <c r="S53" i="2"/>
  <c r="T52" i="2"/>
  <c r="S52" i="2"/>
  <c r="T51" i="2"/>
  <c r="S51" i="2"/>
  <c r="T50" i="2"/>
  <c r="S50" i="2"/>
  <c r="T49" i="2"/>
  <c r="S49" i="2"/>
  <c r="T48" i="2"/>
  <c r="S48" i="2"/>
  <c r="T47" i="2"/>
  <c r="S47" i="2"/>
  <c r="T46" i="2"/>
  <c r="S46" i="2"/>
  <c r="T45" i="2"/>
  <c r="S45" i="2"/>
  <c r="X50" i="2"/>
  <c r="V50" i="2"/>
  <c r="X13" i="2"/>
  <c r="X14" i="2"/>
  <c r="X15" i="2"/>
  <c r="X16" i="2"/>
  <c r="X17" i="2"/>
  <c r="X19" i="2"/>
  <c r="X20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V13" i="2"/>
  <c r="V14" i="2"/>
  <c r="V15" i="2"/>
  <c r="V16" i="2"/>
  <c r="V17" i="2"/>
  <c r="V19" i="2"/>
  <c r="V20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T44" i="2"/>
  <c r="S44" i="2"/>
  <c r="T43" i="2"/>
  <c r="S43" i="2"/>
  <c r="T42" i="2"/>
  <c r="S42" i="2"/>
  <c r="T41" i="2"/>
  <c r="S41" i="2"/>
  <c r="T40" i="2"/>
  <c r="S40" i="2"/>
  <c r="T39" i="2"/>
  <c r="S39" i="2"/>
  <c r="T38" i="2"/>
  <c r="S38" i="2"/>
  <c r="T37" i="2"/>
  <c r="S37" i="2"/>
  <c r="T36" i="2"/>
  <c r="S36" i="2"/>
  <c r="T35" i="2"/>
  <c r="S35" i="2"/>
  <c r="T34" i="2"/>
  <c r="S34" i="2"/>
  <c r="T33" i="2"/>
  <c r="S33" i="2"/>
  <c r="T32" i="2"/>
  <c r="S32" i="2"/>
  <c r="T31" i="2"/>
  <c r="S31" i="2"/>
  <c r="T30" i="2"/>
  <c r="S30" i="2"/>
  <c r="T29" i="2"/>
  <c r="S29" i="2"/>
  <c r="T28" i="2"/>
  <c r="S28" i="2"/>
  <c r="T27" i="2"/>
  <c r="S27" i="2"/>
  <c r="T26" i="2"/>
  <c r="S26" i="2"/>
  <c r="T25" i="2"/>
  <c r="S25" i="2"/>
  <c r="T24" i="2"/>
  <c r="S24" i="2"/>
  <c r="T23" i="2"/>
  <c r="S23" i="2"/>
  <c r="T22" i="2"/>
  <c r="S22" i="2"/>
  <c r="T20" i="2"/>
  <c r="S20" i="2"/>
  <c r="T19" i="2"/>
  <c r="S19" i="2"/>
  <c r="T17" i="2"/>
  <c r="S17" i="2"/>
  <c r="T16" i="2"/>
  <c r="S16" i="2"/>
  <c r="T15" i="2"/>
  <c r="S15" i="2"/>
  <c r="T14" i="2"/>
  <c r="S14" i="2"/>
  <c r="T13" i="2"/>
  <c r="S13" i="2"/>
  <c r="T12" i="2"/>
  <c r="S12" i="2"/>
  <c r="T11" i="2"/>
  <c r="S11" i="2"/>
  <c r="T10" i="2"/>
  <c r="S10" i="2"/>
  <c r="Y110" i="2" l="1"/>
  <c r="Y109" i="2"/>
  <c r="Y108" i="2"/>
  <c r="AE108" i="2"/>
  <c r="AE109" i="2" s="1"/>
  <c r="AE110" i="2" s="1"/>
  <c r="AE111" i="2" s="1"/>
  <c r="AE112" i="2" s="1"/>
  <c r="AE113" i="2" s="1"/>
  <c r="AE114" i="2" s="1"/>
  <c r="AE115" i="2" s="1"/>
  <c r="AE116" i="2" s="1"/>
  <c r="AD108" i="2"/>
  <c r="AD109" i="2" s="1"/>
  <c r="Y80" i="2"/>
  <c r="AE62" i="2"/>
  <c r="AE63" i="2" s="1"/>
  <c r="AE64" i="2" s="1"/>
  <c r="AE65" i="2" s="1"/>
  <c r="AE66" i="2" s="1"/>
  <c r="AE67" i="2" s="1"/>
  <c r="AE68" i="2" s="1"/>
  <c r="AE69" i="2" s="1"/>
  <c r="AE70" i="2" s="1"/>
  <c r="AE71" i="2" s="1"/>
  <c r="AE72" i="2" s="1"/>
  <c r="AE73" i="2" s="1"/>
  <c r="AE74" i="2" s="1"/>
  <c r="AE75" i="2" s="1"/>
  <c r="AE76" i="2" s="1"/>
  <c r="AE77" i="2" s="1"/>
  <c r="AE78" i="2" s="1"/>
  <c r="AE79" i="2" s="1"/>
  <c r="AE80" i="2" s="1"/>
  <c r="AE81" i="2" s="1"/>
  <c r="Y61" i="2"/>
  <c r="AD61" i="2" s="1"/>
  <c r="AD62" i="2" s="1"/>
  <c r="AD63" i="2" s="1"/>
  <c r="AD64" i="2" s="1"/>
  <c r="AD65" i="2" s="1"/>
  <c r="AD66" i="2" s="1"/>
  <c r="AD67" i="2" s="1"/>
  <c r="AD68" i="2" s="1"/>
  <c r="AD69" i="2" s="1"/>
  <c r="AD70" i="2" s="1"/>
  <c r="AD71" i="2" s="1"/>
  <c r="AD72" i="2" s="1"/>
  <c r="AD73" i="2" s="1"/>
  <c r="AD74" i="2" s="1"/>
  <c r="AD75" i="2" s="1"/>
  <c r="AD76" i="2" s="1"/>
  <c r="AD77" i="2" s="1"/>
  <c r="AD78" i="2" s="1"/>
  <c r="AD79" i="2" s="1"/>
  <c r="AD80" i="2" s="1"/>
  <c r="AD81" i="2" s="1"/>
  <c r="AD86" i="2" s="1"/>
  <c r="Y27" i="2"/>
  <c r="Y36" i="2"/>
  <c r="Y26" i="2"/>
  <c r="Y25" i="2"/>
  <c r="Y24" i="2"/>
  <c r="Y14" i="2"/>
  <c r="Y31" i="2"/>
  <c r="Y13" i="2"/>
  <c r="Y20" i="2"/>
  <c r="Y50" i="2"/>
  <c r="Y28" i="2"/>
  <c r="Y19" i="2"/>
  <c r="Y34" i="2"/>
  <c r="Y15" i="2"/>
  <c r="Y16" i="2"/>
  <c r="Y33" i="2"/>
  <c r="Y32" i="2"/>
  <c r="Y23" i="2"/>
  <c r="Y39" i="2"/>
  <c r="Y22" i="2"/>
  <c r="Y30" i="2"/>
  <c r="Y29" i="2"/>
  <c r="Y17" i="2"/>
  <c r="Y38" i="2"/>
  <c r="Y37" i="2"/>
  <c r="Y35" i="2"/>
  <c r="AE86" i="2" l="1"/>
  <c r="AE87" i="2" s="1"/>
  <c r="AI59" i="2" s="1"/>
  <c r="AD110" i="2"/>
  <c r="X44" i="2" l="1"/>
  <c r="V44" i="2"/>
  <c r="X43" i="2"/>
  <c r="V43" i="2"/>
  <c r="X42" i="2"/>
  <c r="V42" i="2"/>
  <c r="X41" i="2"/>
  <c r="V41" i="2"/>
  <c r="X40" i="2"/>
  <c r="V40" i="2"/>
  <c r="X12" i="2"/>
  <c r="V12" i="2"/>
  <c r="X11" i="2"/>
  <c r="V11" i="2"/>
  <c r="X10" i="2"/>
  <c r="V10" i="2"/>
  <c r="N10" i="2"/>
  <c r="AE10" i="2" s="1"/>
  <c r="AE11" i="2" s="1"/>
  <c r="AE12" i="2" s="1"/>
  <c r="K10" i="2"/>
  <c r="O10" i="2" s="1"/>
  <c r="G10" i="2"/>
  <c r="X105" i="9"/>
  <c r="V105" i="9"/>
  <c r="X104" i="9"/>
  <c r="V104" i="9"/>
  <c r="Y104" i="9" s="1"/>
  <c r="X103" i="9"/>
  <c r="Y103" i="9" s="1"/>
  <c r="V103" i="9"/>
  <c r="X102" i="9"/>
  <c r="V102" i="9"/>
  <c r="Y102" i="9" s="1"/>
  <c r="X101" i="9"/>
  <c r="V101" i="9"/>
  <c r="Y101" i="9" s="1"/>
  <c r="X100" i="9"/>
  <c r="V100" i="9"/>
  <c r="Y99" i="9"/>
  <c r="X99" i="9"/>
  <c r="V99" i="9"/>
  <c r="X98" i="9"/>
  <c r="V98" i="9"/>
  <c r="Y98" i="9" s="1"/>
  <c r="N98" i="9"/>
  <c r="AE98" i="9" s="1"/>
  <c r="AE99" i="9" s="1"/>
  <c r="AE100" i="9" s="1"/>
  <c r="AE101" i="9" s="1"/>
  <c r="AE102" i="9" s="1"/>
  <c r="AE103" i="9" s="1"/>
  <c r="AE104" i="9" s="1"/>
  <c r="AE105" i="9" s="1"/>
  <c r="AI98" i="9" s="1"/>
  <c r="AH98" i="9" s="1"/>
  <c r="K98" i="9"/>
  <c r="O98" i="9" s="1"/>
  <c r="G98" i="9"/>
  <c r="X97" i="9"/>
  <c r="Y97" i="9" s="1"/>
  <c r="V97" i="9"/>
  <c r="X96" i="9"/>
  <c r="V96" i="9"/>
  <c r="Y96" i="9" s="1"/>
  <c r="X95" i="9"/>
  <c r="V95" i="9"/>
  <c r="Y95" i="9" s="1"/>
  <c r="X94" i="9"/>
  <c r="V94" i="9"/>
  <c r="Y94" i="9" s="1"/>
  <c r="Y93" i="9"/>
  <c r="X93" i="9"/>
  <c r="V93" i="9"/>
  <c r="X92" i="9"/>
  <c r="V92" i="9"/>
  <c r="X91" i="9"/>
  <c r="V91" i="9"/>
  <c r="X90" i="9"/>
  <c r="Y90" i="9" s="1"/>
  <c r="V90" i="9"/>
  <c r="N90" i="9"/>
  <c r="AE90" i="9" s="1"/>
  <c r="AE91" i="9" s="1"/>
  <c r="AE92" i="9" s="1"/>
  <c r="AE93" i="9" s="1"/>
  <c r="AE94" i="9" s="1"/>
  <c r="AE95" i="9" s="1"/>
  <c r="AE96" i="9" s="1"/>
  <c r="AE97" i="9" s="1"/>
  <c r="AI90" i="9" s="1"/>
  <c r="AH90" i="9" s="1"/>
  <c r="K90" i="9"/>
  <c r="O90" i="9" s="1"/>
  <c r="G90" i="9"/>
  <c r="X89" i="9"/>
  <c r="V89" i="9"/>
  <c r="X88" i="9"/>
  <c r="V88" i="9"/>
  <c r="Y87" i="9"/>
  <c r="X87" i="9"/>
  <c r="V87" i="9"/>
  <c r="X86" i="9"/>
  <c r="V86" i="9"/>
  <c r="Y86" i="9" s="1"/>
  <c r="X85" i="9"/>
  <c r="V85" i="9"/>
  <c r="X84" i="9"/>
  <c r="Y84" i="9" s="1"/>
  <c r="V84" i="9"/>
  <c r="Y83" i="9"/>
  <c r="X83" i="9"/>
  <c r="V83" i="9"/>
  <c r="X82" i="9"/>
  <c r="V82" i="9"/>
  <c r="Y82" i="9" s="1"/>
  <c r="N82" i="9"/>
  <c r="AE82" i="9" s="1"/>
  <c r="AE83" i="9" s="1"/>
  <c r="AE84" i="9" s="1"/>
  <c r="AE85" i="9" s="1"/>
  <c r="AE86" i="9" s="1"/>
  <c r="AE87" i="9" s="1"/>
  <c r="AE88" i="9" s="1"/>
  <c r="AE89" i="9" s="1"/>
  <c r="AI82" i="9" s="1"/>
  <c r="AH82" i="9" s="1"/>
  <c r="K82" i="9"/>
  <c r="O82" i="9" s="1"/>
  <c r="G82" i="9"/>
  <c r="X81" i="9"/>
  <c r="V81" i="9"/>
  <c r="Y81" i="9" s="1"/>
  <c r="X80" i="9"/>
  <c r="V80" i="9"/>
  <c r="Y80" i="9" s="1"/>
  <c r="X79" i="9"/>
  <c r="V79" i="9"/>
  <c r="Y78" i="9"/>
  <c r="X78" i="9"/>
  <c r="V78" i="9"/>
  <c r="Y77" i="9"/>
  <c r="X77" i="9"/>
  <c r="V77" i="9"/>
  <c r="X76" i="9"/>
  <c r="V76" i="9"/>
  <c r="X75" i="9"/>
  <c r="V75" i="9"/>
  <c r="Y74" i="9"/>
  <c r="X74" i="9"/>
  <c r="V74" i="9"/>
  <c r="O74" i="9"/>
  <c r="N74" i="9"/>
  <c r="AE74" i="9" s="1"/>
  <c r="AE75" i="9" s="1"/>
  <c r="AE76" i="9" s="1"/>
  <c r="AE77" i="9" s="1"/>
  <c r="AE78" i="9" s="1"/>
  <c r="AE79" i="9" s="1"/>
  <c r="AE80" i="9" s="1"/>
  <c r="AE81" i="9" s="1"/>
  <c r="AI74" i="9" s="1"/>
  <c r="AH74" i="9" s="1"/>
  <c r="L74" i="9"/>
  <c r="AD74" i="9" s="1"/>
  <c r="AD75" i="9" s="1"/>
  <c r="AD76" i="9" s="1"/>
  <c r="AD77" i="9" s="1"/>
  <c r="AD78" i="9" s="1"/>
  <c r="AD79" i="9" s="1"/>
  <c r="AD80" i="9" s="1"/>
  <c r="AD81" i="9" s="1"/>
  <c r="AG74" i="9" s="1"/>
  <c r="AF74" i="9" s="1"/>
  <c r="AJ74" i="9" s="1"/>
  <c r="K74" i="9"/>
  <c r="G74" i="9"/>
  <c r="X73" i="9"/>
  <c r="V73" i="9"/>
  <c r="X72" i="9"/>
  <c r="Y72" i="9" s="1"/>
  <c r="V72" i="9"/>
  <c r="X71" i="9"/>
  <c r="V71" i="9"/>
  <c r="Y71" i="9" s="1"/>
  <c r="X70" i="9"/>
  <c r="V70" i="9"/>
  <c r="X69" i="9"/>
  <c r="V69" i="9"/>
  <c r="Y69" i="9" s="1"/>
  <c r="X68" i="9"/>
  <c r="V68" i="9"/>
  <c r="X67" i="9"/>
  <c r="V67" i="9"/>
  <c r="Y67" i="9" s="1"/>
  <c r="X66" i="9"/>
  <c r="V66" i="9"/>
  <c r="Y66" i="9" s="1"/>
  <c r="N66" i="9"/>
  <c r="AE66" i="9" s="1"/>
  <c r="AE67" i="9" s="1"/>
  <c r="AE68" i="9" s="1"/>
  <c r="AE69" i="9" s="1"/>
  <c r="AE70" i="9" s="1"/>
  <c r="AE71" i="9" s="1"/>
  <c r="AE72" i="9" s="1"/>
  <c r="AE73" i="9" s="1"/>
  <c r="AI66" i="9" s="1"/>
  <c r="AH66" i="9" s="1"/>
  <c r="L66" i="9"/>
  <c r="AD66" i="9" s="1"/>
  <c r="AD67" i="9" s="1"/>
  <c r="AD68" i="9" s="1"/>
  <c r="AD69" i="9" s="1"/>
  <c r="AD70" i="9" s="1"/>
  <c r="AD71" i="9" s="1"/>
  <c r="AD72" i="9" s="1"/>
  <c r="AD73" i="9" s="1"/>
  <c r="AG66" i="9" s="1"/>
  <c r="AF66" i="9" s="1"/>
  <c r="AJ66" i="9" s="1"/>
  <c r="K66" i="9"/>
  <c r="O66" i="9" s="1"/>
  <c r="G66" i="9"/>
  <c r="Y65" i="9"/>
  <c r="X65" i="9"/>
  <c r="V65" i="9"/>
  <c r="X64" i="9"/>
  <c r="V64" i="9"/>
  <c r="X63" i="9"/>
  <c r="V63" i="9"/>
  <c r="X62" i="9"/>
  <c r="Y62" i="9" s="1"/>
  <c r="V62" i="9"/>
  <c r="X61" i="9"/>
  <c r="V61" i="9"/>
  <c r="Y61" i="9" s="1"/>
  <c r="X60" i="9"/>
  <c r="V60" i="9"/>
  <c r="Y60" i="9" s="1"/>
  <c r="X59" i="9"/>
  <c r="V59" i="9"/>
  <c r="Y59" i="9" s="1"/>
  <c r="X58" i="9"/>
  <c r="V58" i="9"/>
  <c r="Y58" i="9" s="1"/>
  <c r="N58" i="9"/>
  <c r="AE58" i="9" s="1"/>
  <c r="AE59" i="9" s="1"/>
  <c r="AE60" i="9" s="1"/>
  <c r="AE61" i="9" s="1"/>
  <c r="AE62" i="9" s="1"/>
  <c r="AE63" i="9" s="1"/>
  <c r="AE64" i="9" s="1"/>
  <c r="AE65" i="9" s="1"/>
  <c r="AI58" i="9" s="1"/>
  <c r="AH58" i="9" s="1"/>
  <c r="K58" i="9"/>
  <c r="O58" i="9" s="1"/>
  <c r="G58" i="9"/>
  <c r="X57" i="9"/>
  <c r="V57" i="9"/>
  <c r="Y57" i="9" s="1"/>
  <c r="X56" i="9"/>
  <c r="Y56" i="9" s="1"/>
  <c r="V56" i="9"/>
  <c r="Y55" i="9"/>
  <c r="X55" i="9"/>
  <c r="V55" i="9"/>
  <c r="X54" i="9"/>
  <c r="V54" i="9"/>
  <c r="X53" i="9"/>
  <c r="V53" i="9"/>
  <c r="Y53" i="9" s="1"/>
  <c r="X52" i="9"/>
  <c r="Y52" i="9" s="1"/>
  <c r="V52" i="9"/>
  <c r="Y51" i="9"/>
  <c r="X51" i="9"/>
  <c r="V51" i="9"/>
  <c r="X50" i="9"/>
  <c r="V50" i="9"/>
  <c r="N50" i="9"/>
  <c r="AE50" i="9" s="1"/>
  <c r="AE51" i="9" s="1"/>
  <c r="AE52" i="9" s="1"/>
  <c r="AE53" i="9" s="1"/>
  <c r="AE54" i="9" s="1"/>
  <c r="AE55" i="9" s="1"/>
  <c r="AE56" i="9" s="1"/>
  <c r="AE57" i="9" s="1"/>
  <c r="AI50" i="9" s="1"/>
  <c r="AH50" i="9" s="1"/>
  <c r="K50" i="9"/>
  <c r="O50" i="9" s="1"/>
  <c r="G50" i="9"/>
  <c r="Y49" i="9"/>
  <c r="X49" i="9"/>
  <c r="V49" i="9"/>
  <c r="X48" i="9"/>
  <c r="V48" i="9"/>
  <c r="X47" i="9"/>
  <c r="V47" i="9"/>
  <c r="Y46" i="9"/>
  <c r="X46" i="9"/>
  <c r="V46" i="9"/>
  <c r="X45" i="9"/>
  <c r="Y45" i="9" s="1"/>
  <c r="V45" i="9"/>
  <c r="X44" i="9"/>
  <c r="V44" i="9"/>
  <c r="X43" i="9"/>
  <c r="V43" i="9"/>
  <c r="Y43" i="9" s="1"/>
  <c r="X42" i="9"/>
  <c r="V42" i="9"/>
  <c r="Y42" i="9" s="1"/>
  <c r="O42" i="9"/>
  <c r="N42" i="9"/>
  <c r="AE42" i="9" s="1"/>
  <c r="AE43" i="9" s="1"/>
  <c r="AE44" i="9" s="1"/>
  <c r="AE45" i="9" s="1"/>
  <c r="AE46" i="9" s="1"/>
  <c r="AE47" i="9" s="1"/>
  <c r="AE48" i="9" s="1"/>
  <c r="AE49" i="9" s="1"/>
  <c r="AI42" i="9" s="1"/>
  <c r="AH42" i="9" s="1"/>
  <c r="K42" i="9"/>
  <c r="L42" i="9" s="1"/>
  <c r="AD42" i="9" s="1"/>
  <c r="AD43" i="9" s="1"/>
  <c r="AD44" i="9" s="1"/>
  <c r="AD45" i="9" s="1"/>
  <c r="AD46" i="9" s="1"/>
  <c r="AD47" i="9" s="1"/>
  <c r="AD48" i="9" s="1"/>
  <c r="AD49" i="9" s="1"/>
  <c r="AG42" i="9" s="1"/>
  <c r="AF42" i="9" s="1"/>
  <c r="AJ42" i="9" s="1"/>
  <c r="G42" i="9"/>
  <c r="X41" i="9"/>
  <c r="V41" i="9"/>
  <c r="X40" i="9"/>
  <c r="Y40" i="9" s="1"/>
  <c r="V40" i="9"/>
  <c r="Y39" i="9"/>
  <c r="X39" i="9"/>
  <c r="V39" i="9"/>
  <c r="X38" i="9"/>
  <c r="V38" i="9"/>
  <c r="X37" i="9"/>
  <c r="V37" i="9"/>
  <c r="Y37" i="9" s="1"/>
  <c r="X36" i="9"/>
  <c r="V36" i="9"/>
  <c r="X35" i="9"/>
  <c r="V35" i="9"/>
  <c r="Y35" i="9" s="1"/>
  <c r="X34" i="9"/>
  <c r="V34" i="9"/>
  <c r="Y34" i="9" s="1"/>
  <c r="N34" i="9"/>
  <c r="AE34" i="9" s="1"/>
  <c r="AE35" i="9" s="1"/>
  <c r="AE36" i="9" s="1"/>
  <c r="AE37" i="9" s="1"/>
  <c r="AE38" i="9" s="1"/>
  <c r="AE39" i="9" s="1"/>
  <c r="AE40" i="9" s="1"/>
  <c r="AE41" i="9" s="1"/>
  <c r="AI34" i="9" s="1"/>
  <c r="AH34" i="9" s="1"/>
  <c r="L34" i="9"/>
  <c r="AD34" i="9" s="1"/>
  <c r="AD35" i="9" s="1"/>
  <c r="AD36" i="9" s="1"/>
  <c r="AD37" i="9" s="1"/>
  <c r="AD38" i="9" s="1"/>
  <c r="AD39" i="9" s="1"/>
  <c r="AD40" i="9" s="1"/>
  <c r="AD41" i="9" s="1"/>
  <c r="AG34" i="9" s="1"/>
  <c r="AF34" i="9" s="1"/>
  <c r="AJ34" i="9" s="1"/>
  <c r="K34" i="9"/>
  <c r="O34" i="9" s="1"/>
  <c r="G34" i="9"/>
  <c r="Y33" i="9"/>
  <c r="X33" i="9"/>
  <c r="V33" i="9"/>
  <c r="X32" i="9"/>
  <c r="V32" i="9"/>
  <c r="X31" i="9"/>
  <c r="V31" i="9"/>
  <c r="X30" i="9"/>
  <c r="Y30" i="9" s="1"/>
  <c r="V30" i="9"/>
  <c r="X29" i="9"/>
  <c r="V29" i="9"/>
  <c r="Y29" i="9" s="1"/>
  <c r="X28" i="9"/>
  <c r="V28" i="9"/>
  <c r="Y28" i="9" s="1"/>
  <c r="X27" i="9"/>
  <c r="V27" i="9"/>
  <c r="Y27" i="9" s="1"/>
  <c r="Y26" i="9"/>
  <c r="X26" i="9"/>
  <c r="V26" i="9"/>
  <c r="N26" i="9"/>
  <c r="AE26" i="9" s="1"/>
  <c r="AE27" i="9" s="1"/>
  <c r="AE28" i="9" s="1"/>
  <c r="AE29" i="9" s="1"/>
  <c r="AE30" i="9" s="1"/>
  <c r="AE31" i="9" s="1"/>
  <c r="AE32" i="9" s="1"/>
  <c r="AE33" i="9" s="1"/>
  <c r="AI26" i="9" s="1"/>
  <c r="AH26" i="9" s="1"/>
  <c r="K26" i="9"/>
  <c r="L26" i="9" s="1"/>
  <c r="AD26" i="9" s="1"/>
  <c r="AD27" i="9" s="1"/>
  <c r="AD28" i="9" s="1"/>
  <c r="AD29" i="9" s="1"/>
  <c r="AD30" i="9" s="1"/>
  <c r="AD31" i="9" s="1"/>
  <c r="AD32" i="9" s="1"/>
  <c r="AD33" i="9" s="1"/>
  <c r="AG26" i="9" s="1"/>
  <c r="AF26" i="9" s="1"/>
  <c r="AJ26" i="9" s="1"/>
  <c r="G26" i="9"/>
  <c r="X25" i="9"/>
  <c r="V25" i="9"/>
  <c r="X24" i="9"/>
  <c r="V24" i="9"/>
  <c r="Y23" i="9"/>
  <c r="X23" i="9"/>
  <c r="V23" i="9"/>
  <c r="X22" i="9"/>
  <c r="V22" i="9"/>
  <c r="Y22" i="9" s="1"/>
  <c r="X21" i="9"/>
  <c r="V21" i="9"/>
  <c r="X20" i="9"/>
  <c r="Y20" i="9" s="1"/>
  <c r="V20" i="9"/>
  <c r="Y19" i="9"/>
  <c r="X19" i="9"/>
  <c r="V19" i="9"/>
  <c r="X18" i="9"/>
  <c r="V18" i="9"/>
  <c r="Y18" i="9" s="1"/>
  <c r="N18" i="9"/>
  <c r="AE18" i="9" s="1"/>
  <c r="AE19" i="9" s="1"/>
  <c r="AE20" i="9" s="1"/>
  <c r="AE21" i="9" s="1"/>
  <c r="AE22" i="9" s="1"/>
  <c r="AE23" i="9" s="1"/>
  <c r="AE24" i="9" s="1"/>
  <c r="AE25" i="9" s="1"/>
  <c r="AI18" i="9" s="1"/>
  <c r="AH18" i="9" s="1"/>
  <c r="K18" i="9"/>
  <c r="O18" i="9" s="1"/>
  <c r="G18" i="9"/>
  <c r="X17" i="9"/>
  <c r="V17" i="9"/>
  <c r="Y17" i="9" s="1"/>
  <c r="X16" i="9"/>
  <c r="V16" i="9"/>
  <c r="Y16" i="9" s="1"/>
  <c r="X15" i="9"/>
  <c r="V15" i="9"/>
  <c r="Y14" i="9"/>
  <c r="X14" i="9"/>
  <c r="V14" i="9"/>
  <c r="Y13" i="9"/>
  <c r="X13" i="9"/>
  <c r="V13" i="9"/>
  <c r="X12" i="9"/>
  <c r="V12" i="9"/>
  <c r="X11" i="9"/>
  <c r="V11" i="9"/>
  <c r="X10" i="9"/>
  <c r="Y10" i="9" s="1"/>
  <c r="V10" i="9"/>
  <c r="N10" i="9"/>
  <c r="AE10" i="9" s="1"/>
  <c r="AE11" i="9" s="1"/>
  <c r="AE12" i="9" s="1"/>
  <c r="AE13" i="9" s="1"/>
  <c r="AE14" i="9" s="1"/>
  <c r="AE15" i="9" s="1"/>
  <c r="AE16" i="9" s="1"/>
  <c r="AE17" i="9" s="1"/>
  <c r="AI10" i="9" s="1"/>
  <c r="AH10" i="9" s="1"/>
  <c r="K10" i="9"/>
  <c r="L10" i="9" s="1"/>
  <c r="G10" i="9"/>
  <c r="X172" i="2"/>
  <c r="V172" i="2"/>
  <c r="X171" i="2"/>
  <c r="V171" i="2"/>
  <c r="X170" i="2"/>
  <c r="V170" i="2"/>
  <c r="X169" i="2"/>
  <c r="V169" i="2"/>
  <c r="X168" i="2"/>
  <c r="V168" i="2"/>
  <c r="X167" i="2"/>
  <c r="V167" i="2"/>
  <c r="X166" i="2"/>
  <c r="V166" i="2"/>
  <c r="X165" i="2"/>
  <c r="V165" i="2"/>
  <c r="N165" i="2"/>
  <c r="AE165" i="2" s="1"/>
  <c r="AE166" i="2" s="1"/>
  <c r="AE167" i="2" s="1"/>
  <c r="AE168" i="2" s="1"/>
  <c r="AE169" i="2" s="1"/>
  <c r="AE170" i="2" s="1"/>
  <c r="AE171" i="2" s="1"/>
  <c r="AE172" i="2" s="1"/>
  <c r="AI165" i="2" s="1"/>
  <c r="AH165" i="2" s="1"/>
  <c r="K165" i="2"/>
  <c r="O165" i="2" s="1"/>
  <c r="G165" i="2"/>
  <c r="X164" i="2"/>
  <c r="V164" i="2"/>
  <c r="X163" i="2"/>
  <c r="V163" i="2"/>
  <c r="X162" i="2"/>
  <c r="V162" i="2"/>
  <c r="X161" i="2"/>
  <c r="V161" i="2"/>
  <c r="X160" i="2"/>
  <c r="V160" i="2"/>
  <c r="X159" i="2"/>
  <c r="V159" i="2"/>
  <c r="X158" i="2"/>
  <c r="V158" i="2"/>
  <c r="X157" i="2"/>
  <c r="V157" i="2"/>
  <c r="N157" i="2"/>
  <c r="AE157" i="2" s="1"/>
  <c r="AE158" i="2" s="1"/>
  <c r="AE159" i="2" s="1"/>
  <c r="AE160" i="2" s="1"/>
  <c r="AE161" i="2" s="1"/>
  <c r="AE162" i="2" s="1"/>
  <c r="AE163" i="2" s="1"/>
  <c r="AE164" i="2" s="1"/>
  <c r="AI157" i="2" s="1"/>
  <c r="AH157" i="2" s="1"/>
  <c r="K157" i="2"/>
  <c r="O157" i="2" s="1"/>
  <c r="G157" i="2"/>
  <c r="X156" i="2"/>
  <c r="V156" i="2"/>
  <c r="X155" i="2"/>
  <c r="V155" i="2"/>
  <c r="X154" i="2"/>
  <c r="V154" i="2"/>
  <c r="X153" i="2"/>
  <c r="V153" i="2"/>
  <c r="X152" i="2"/>
  <c r="V152" i="2"/>
  <c r="X151" i="2"/>
  <c r="V151" i="2"/>
  <c r="X150" i="2"/>
  <c r="V150" i="2"/>
  <c r="X149" i="2"/>
  <c r="V149" i="2"/>
  <c r="N149" i="2"/>
  <c r="AE149" i="2" s="1"/>
  <c r="AE150" i="2" s="1"/>
  <c r="AE151" i="2" s="1"/>
  <c r="AE152" i="2" s="1"/>
  <c r="AE153" i="2" s="1"/>
  <c r="AE154" i="2" s="1"/>
  <c r="AE155" i="2" s="1"/>
  <c r="AE156" i="2" s="1"/>
  <c r="AI149" i="2" s="1"/>
  <c r="AH149" i="2" s="1"/>
  <c r="K149" i="2"/>
  <c r="O149" i="2" s="1"/>
  <c r="G149" i="2"/>
  <c r="X148" i="2"/>
  <c r="V148" i="2"/>
  <c r="X147" i="2"/>
  <c r="V147" i="2"/>
  <c r="X146" i="2"/>
  <c r="V146" i="2"/>
  <c r="X145" i="2"/>
  <c r="V145" i="2"/>
  <c r="X144" i="2"/>
  <c r="V144" i="2"/>
  <c r="X143" i="2"/>
  <c r="V143" i="2"/>
  <c r="X142" i="2"/>
  <c r="V142" i="2"/>
  <c r="X141" i="2"/>
  <c r="V141" i="2"/>
  <c r="N141" i="2"/>
  <c r="AE141" i="2" s="1"/>
  <c r="AE142" i="2" s="1"/>
  <c r="AE143" i="2" s="1"/>
  <c r="AE144" i="2" s="1"/>
  <c r="AE145" i="2" s="1"/>
  <c r="AE146" i="2" s="1"/>
  <c r="AE147" i="2" s="1"/>
  <c r="AE148" i="2" s="1"/>
  <c r="AI141" i="2" s="1"/>
  <c r="AH141" i="2" s="1"/>
  <c r="K141" i="2"/>
  <c r="O141" i="2" s="1"/>
  <c r="G141" i="2"/>
  <c r="X139" i="2"/>
  <c r="V139" i="2"/>
  <c r="X138" i="2"/>
  <c r="V138" i="2"/>
  <c r="X137" i="2"/>
  <c r="V137" i="2"/>
  <c r="X136" i="2"/>
  <c r="V136" i="2"/>
  <c r="X135" i="2"/>
  <c r="X134" i="2"/>
  <c r="X131" i="2"/>
  <c r="V131" i="2"/>
  <c r="N131" i="2"/>
  <c r="AE131" i="2" s="1"/>
  <c r="K131" i="2"/>
  <c r="O131" i="2" s="1"/>
  <c r="G131" i="2"/>
  <c r="X130" i="2"/>
  <c r="V130" i="2"/>
  <c r="X128" i="2"/>
  <c r="V128" i="2"/>
  <c r="X127" i="2"/>
  <c r="V127" i="2"/>
  <c r="X126" i="2"/>
  <c r="V126" i="2"/>
  <c r="X120" i="2"/>
  <c r="V120" i="2"/>
  <c r="X119" i="2"/>
  <c r="V119" i="2"/>
  <c r="X118" i="2"/>
  <c r="V118" i="2"/>
  <c r="N118" i="2"/>
  <c r="AE118" i="2" s="1"/>
  <c r="AE119" i="2" s="1"/>
  <c r="K118" i="2"/>
  <c r="O118" i="2" s="1"/>
  <c r="G118" i="2"/>
  <c r="X117" i="2"/>
  <c r="V117" i="2"/>
  <c r="X116" i="2"/>
  <c r="X115" i="2"/>
  <c r="X114" i="2"/>
  <c r="X113" i="2"/>
  <c r="X112" i="2"/>
  <c r="X111" i="2"/>
  <c r="X102" i="2"/>
  <c r="V102" i="2"/>
  <c r="N102" i="2"/>
  <c r="AE102" i="2" s="1"/>
  <c r="K102" i="2"/>
  <c r="O102" i="2" s="1"/>
  <c r="G102" i="2"/>
  <c r="X101" i="2"/>
  <c r="V101" i="2"/>
  <c r="X100" i="2"/>
  <c r="V100" i="2"/>
  <c r="X99" i="2"/>
  <c r="V99" i="2"/>
  <c r="X98" i="2"/>
  <c r="V98" i="2"/>
  <c r="X97" i="2"/>
  <c r="V97" i="2"/>
  <c r="X96" i="2"/>
  <c r="V96" i="2"/>
  <c r="X90" i="2"/>
  <c r="V90" i="2"/>
  <c r="V89" i="2"/>
  <c r="N89" i="2"/>
  <c r="K89" i="2"/>
  <c r="O89" i="2" s="1"/>
  <c r="G89" i="2"/>
  <c r="X87" i="2"/>
  <c r="V87" i="2"/>
  <c r="X86" i="2"/>
  <c r="V86" i="2"/>
  <c r="X60" i="2"/>
  <c r="V60" i="2"/>
  <c r="X59" i="2"/>
  <c r="V59" i="2"/>
  <c r="N59" i="2"/>
  <c r="AE59" i="2" s="1"/>
  <c r="AE60" i="2" s="1"/>
  <c r="K59" i="2"/>
  <c r="O59" i="2" s="1"/>
  <c r="X53" i="2"/>
  <c r="V53" i="2"/>
  <c r="X52" i="2"/>
  <c r="V52" i="2"/>
  <c r="X51" i="2"/>
  <c r="V51" i="2"/>
  <c r="X49" i="2"/>
  <c r="V49" i="2"/>
  <c r="X48" i="2"/>
  <c r="V48" i="2"/>
  <c r="X47" i="2"/>
  <c r="V47" i="2"/>
  <c r="X46" i="2"/>
  <c r="V46" i="2"/>
  <c r="X45" i="2"/>
  <c r="V45" i="2"/>
  <c r="N45" i="2"/>
  <c r="K45" i="2"/>
  <c r="O45" i="2" s="1"/>
  <c r="G45" i="2"/>
  <c r="X57" i="2"/>
  <c r="V57" i="2"/>
  <c r="X56" i="2"/>
  <c r="V56" i="2"/>
  <c r="X55" i="2"/>
  <c r="V55" i="2"/>
  <c r="X54" i="2"/>
  <c r="V54" i="2"/>
  <c r="N54" i="2"/>
  <c r="AE54" i="2" s="1"/>
  <c r="AE55" i="2" s="1"/>
  <c r="K54" i="2"/>
  <c r="O54" i="2" s="1"/>
  <c r="G54" i="2"/>
  <c r="AE120" i="2" l="1"/>
  <c r="AE121" i="2" s="1"/>
  <c r="AE122" i="2" s="1"/>
  <c r="AE123" i="2" s="1"/>
  <c r="AE124" i="2" s="1"/>
  <c r="AE125" i="2" s="1"/>
  <c r="AE126" i="2" s="1"/>
  <c r="AE127" i="2" s="1"/>
  <c r="AE13" i="2"/>
  <c r="AE14" i="2" s="1"/>
  <c r="AE15" i="2" s="1"/>
  <c r="AE16" i="2" s="1"/>
  <c r="AE17" i="2" s="1"/>
  <c r="AE18" i="2" s="1"/>
  <c r="AE19" i="2" s="1"/>
  <c r="AE20" i="2" s="1"/>
  <c r="AE21" i="2" s="1"/>
  <c r="AE22" i="2" s="1"/>
  <c r="AE23" i="2" s="1"/>
  <c r="AE24" i="2" s="1"/>
  <c r="AE25" i="2" s="1"/>
  <c r="AE26" i="2" s="1"/>
  <c r="AE27" i="2" s="1"/>
  <c r="AE28" i="2" s="1"/>
  <c r="AE29" i="2" s="1"/>
  <c r="AE30" i="2" s="1"/>
  <c r="AE31" i="2" s="1"/>
  <c r="AE32" i="2" s="1"/>
  <c r="AE33" i="2" s="1"/>
  <c r="AE34" i="2" s="1"/>
  <c r="AE35" i="2" s="1"/>
  <c r="AE36" i="2" s="1"/>
  <c r="AE37" i="2" s="1"/>
  <c r="AE38" i="2" s="1"/>
  <c r="AE39" i="2" s="1"/>
  <c r="AE40" i="2" s="1"/>
  <c r="AE41" i="2" s="1"/>
  <c r="Y151" i="2"/>
  <c r="Y90" i="2"/>
  <c r="Y44" i="2"/>
  <c r="Y155" i="2"/>
  <c r="Y164" i="2"/>
  <c r="Y87" i="2"/>
  <c r="Y113" i="2"/>
  <c r="Y168" i="2"/>
  <c r="Y43" i="2"/>
  <c r="L149" i="2"/>
  <c r="AD149" i="2" s="1"/>
  <c r="AD150" i="2" s="1"/>
  <c r="AD151" i="2" s="1"/>
  <c r="AD152" i="2" s="1"/>
  <c r="AD153" i="2" s="1"/>
  <c r="AD154" i="2" s="1"/>
  <c r="AD155" i="2" s="1"/>
  <c r="AD156" i="2" s="1"/>
  <c r="AG149" i="2" s="1"/>
  <c r="AF149" i="2" s="1"/>
  <c r="AJ149" i="2" s="1"/>
  <c r="Y137" i="2"/>
  <c r="Y130" i="2"/>
  <c r="Y97" i="2"/>
  <c r="Y112" i="2"/>
  <c r="Y146" i="2"/>
  <c r="Y45" i="2"/>
  <c r="AE45" i="2" s="1"/>
  <c r="AE46" i="2" s="1"/>
  <c r="Y56" i="2"/>
  <c r="AE56" i="2" s="1"/>
  <c r="AH54" i="2" s="1"/>
  <c r="L141" i="2"/>
  <c r="AD141" i="2" s="1"/>
  <c r="AD142" i="2" s="1"/>
  <c r="AD143" i="2" s="1"/>
  <c r="AD144" i="2" s="1"/>
  <c r="AD145" i="2" s="1"/>
  <c r="AD146" i="2" s="1"/>
  <c r="AD147" i="2" s="1"/>
  <c r="AD148" i="2" s="1"/>
  <c r="AG141" i="2" s="1"/>
  <c r="AF141" i="2" s="1"/>
  <c r="AJ141" i="2" s="1"/>
  <c r="Y127" i="2"/>
  <c r="Y156" i="2"/>
  <c r="Y128" i="2"/>
  <c r="Y143" i="2"/>
  <c r="Y49" i="2"/>
  <c r="Y102" i="2"/>
  <c r="Y120" i="2"/>
  <c r="L89" i="2"/>
  <c r="Y100" i="2"/>
  <c r="Y41" i="2"/>
  <c r="Y169" i="2"/>
  <c r="Y163" i="2"/>
  <c r="Y138" i="2"/>
  <c r="AD138" i="2" s="1"/>
  <c r="Y53" i="2"/>
  <c r="Y57" i="2"/>
  <c r="Y60" i="2"/>
  <c r="Y101" i="2"/>
  <c r="Y147" i="2"/>
  <c r="Y158" i="2"/>
  <c r="Y51" i="2"/>
  <c r="Y115" i="2"/>
  <c r="Y154" i="2"/>
  <c r="Y11" i="2"/>
  <c r="Y117" i="2"/>
  <c r="Y142" i="2"/>
  <c r="Y161" i="2"/>
  <c r="Y40" i="2"/>
  <c r="Y149" i="2"/>
  <c r="Y98" i="2"/>
  <c r="Y118" i="2"/>
  <c r="Y150" i="2"/>
  <c r="L157" i="2"/>
  <c r="AD157" i="2" s="1"/>
  <c r="AD158" i="2" s="1"/>
  <c r="AD159" i="2" s="1"/>
  <c r="AD160" i="2" s="1"/>
  <c r="AD161" i="2" s="1"/>
  <c r="AD162" i="2" s="1"/>
  <c r="AD163" i="2" s="1"/>
  <c r="AD164" i="2" s="1"/>
  <c r="AG157" i="2" s="1"/>
  <c r="AF157" i="2" s="1"/>
  <c r="AJ157" i="2" s="1"/>
  <c r="Y116" i="2"/>
  <c r="Y157" i="2"/>
  <c r="Y131" i="2"/>
  <c r="AD10" i="9"/>
  <c r="AD11" i="9" s="1"/>
  <c r="AD12" i="9" s="1"/>
  <c r="AD13" i="9" s="1"/>
  <c r="AD14" i="9" s="1"/>
  <c r="AD15" i="9" s="1"/>
  <c r="AD16" i="9" s="1"/>
  <c r="AD17" i="9" s="1"/>
  <c r="AG10" i="9" s="1"/>
  <c r="AF10" i="9" s="1"/>
  <c r="AJ10" i="9" s="1"/>
  <c r="Y114" i="2"/>
  <c r="Y144" i="2"/>
  <c r="Y166" i="2"/>
  <c r="Y55" i="2"/>
  <c r="Y52" i="2"/>
  <c r="Y89" i="2"/>
  <c r="AE89" i="2" s="1"/>
  <c r="AE90" i="2" s="1"/>
  <c r="Y119" i="2"/>
  <c r="Y139" i="2"/>
  <c r="Y145" i="2"/>
  <c r="Y167" i="2"/>
  <c r="Y21" i="9"/>
  <c r="Y38" i="9"/>
  <c r="Y54" i="9"/>
  <c r="Y70" i="9"/>
  <c r="Y85" i="9"/>
  <c r="L102" i="2"/>
  <c r="Y162" i="2"/>
  <c r="Y96" i="2"/>
  <c r="Y126" i="2"/>
  <c r="Y11" i="9"/>
  <c r="Y44" i="9"/>
  <c r="Y75" i="9"/>
  <c r="Y91" i="9"/>
  <c r="Y12" i="2"/>
  <c r="Y46" i="2"/>
  <c r="Y86" i="2"/>
  <c r="Y134" i="2"/>
  <c r="Y12" i="9"/>
  <c r="Y50" i="9"/>
  <c r="Y76" i="9"/>
  <c r="Y92" i="9"/>
  <c r="L98" i="9"/>
  <c r="AD98" i="9" s="1"/>
  <c r="AD99" i="9" s="1"/>
  <c r="AD100" i="9" s="1"/>
  <c r="AD101" i="9" s="1"/>
  <c r="AD102" i="9" s="1"/>
  <c r="AD103" i="9" s="1"/>
  <c r="AD104" i="9" s="1"/>
  <c r="AD105" i="9" s="1"/>
  <c r="AG98" i="9" s="1"/>
  <c r="AF98" i="9" s="1"/>
  <c r="AJ98" i="9" s="1"/>
  <c r="Y152" i="2"/>
  <c r="Y135" i="2"/>
  <c r="Y47" i="2"/>
  <c r="Y59" i="2"/>
  <c r="Y111" i="2"/>
  <c r="AD111" i="2" s="1"/>
  <c r="AD112" i="2" s="1"/>
  <c r="AD113" i="2" s="1"/>
  <c r="Y136" i="2"/>
  <c r="Y141" i="2"/>
  <c r="Y148" i="2"/>
  <c r="Y153" i="2"/>
  <c r="Y170" i="2"/>
  <c r="Y24" i="9"/>
  <c r="Y41" i="9"/>
  <c r="Y73" i="9"/>
  <c r="Y88" i="9"/>
  <c r="O26" i="9"/>
  <c r="Y48" i="2"/>
  <c r="Y99" i="2"/>
  <c r="Y171" i="2"/>
  <c r="Y25" i="9"/>
  <c r="Y89" i="9"/>
  <c r="Y105" i="9"/>
  <c r="Y42" i="2"/>
  <c r="Y159" i="2"/>
  <c r="Y165" i="2"/>
  <c r="Y172" i="2"/>
  <c r="Y31" i="9"/>
  <c r="Y47" i="9"/>
  <c r="L58" i="9"/>
  <c r="AD58" i="9" s="1"/>
  <c r="AD59" i="9" s="1"/>
  <c r="AD60" i="9" s="1"/>
  <c r="AD61" i="9" s="1"/>
  <c r="AD62" i="9" s="1"/>
  <c r="AD63" i="9" s="1"/>
  <c r="AD64" i="9" s="1"/>
  <c r="AD65" i="9" s="1"/>
  <c r="AG58" i="9" s="1"/>
  <c r="AF58" i="9" s="1"/>
  <c r="AJ58" i="9" s="1"/>
  <c r="Y63" i="9"/>
  <c r="Y160" i="2"/>
  <c r="Y15" i="9"/>
  <c r="Y32" i="9"/>
  <c r="Y36" i="9"/>
  <c r="Y48" i="9"/>
  <c r="Y64" i="9"/>
  <c r="Y68" i="9"/>
  <c r="Y79" i="9"/>
  <c r="L90" i="9"/>
  <c r="AD90" i="9" s="1"/>
  <c r="AD91" i="9" s="1"/>
  <c r="AD92" i="9" s="1"/>
  <c r="AD93" i="9" s="1"/>
  <c r="AD94" i="9" s="1"/>
  <c r="AD95" i="9" s="1"/>
  <c r="AD96" i="9" s="1"/>
  <c r="AD97" i="9" s="1"/>
  <c r="AG90" i="9" s="1"/>
  <c r="AF90" i="9" s="1"/>
  <c r="AJ90" i="9" s="1"/>
  <c r="Y100" i="9"/>
  <c r="L10" i="2"/>
  <c r="Y10" i="2"/>
  <c r="O10" i="9"/>
  <c r="L18" i="9"/>
  <c r="AD18" i="9" s="1"/>
  <c r="AD19" i="9" s="1"/>
  <c r="AD20" i="9" s="1"/>
  <c r="AD21" i="9" s="1"/>
  <c r="AD22" i="9" s="1"/>
  <c r="AD23" i="9" s="1"/>
  <c r="AD24" i="9" s="1"/>
  <c r="AD25" i="9" s="1"/>
  <c r="AG18" i="9" s="1"/>
  <c r="AF18" i="9" s="1"/>
  <c r="AJ18" i="9" s="1"/>
  <c r="L50" i="9"/>
  <c r="AD50" i="9" s="1"/>
  <c r="AD51" i="9" s="1"/>
  <c r="AD52" i="9" s="1"/>
  <c r="AD53" i="9" s="1"/>
  <c r="AD54" i="9" s="1"/>
  <c r="AD55" i="9" s="1"/>
  <c r="AD56" i="9" s="1"/>
  <c r="AD57" i="9" s="1"/>
  <c r="AG50" i="9" s="1"/>
  <c r="AF50" i="9" s="1"/>
  <c r="AJ50" i="9" s="1"/>
  <c r="L82" i="9"/>
  <c r="AD82" i="9" s="1"/>
  <c r="AD83" i="9" s="1"/>
  <c r="AD84" i="9" s="1"/>
  <c r="AD85" i="9" s="1"/>
  <c r="AD86" i="9" s="1"/>
  <c r="AD87" i="9" s="1"/>
  <c r="AD88" i="9" s="1"/>
  <c r="AD89" i="9" s="1"/>
  <c r="AG82" i="9" s="1"/>
  <c r="AF82" i="9" s="1"/>
  <c r="AJ82" i="9" s="1"/>
  <c r="L165" i="2"/>
  <c r="AD165" i="2" s="1"/>
  <c r="AD166" i="2" s="1"/>
  <c r="AD167" i="2" s="1"/>
  <c r="AD168" i="2" s="1"/>
  <c r="AD169" i="2" s="1"/>
  <c r="AD170" i="2" s="1"/>
  <c r="AD171" i="2" s="1"/>
  <c r="AD172" i="2" s="1"/>
  <c r="AG165" i="2" s="1"/>
  <c r="AF165" i="2" s="1"/>
  <c r="AJ165" i="2" s="1"/>
  <c r="L131" i="2"/>
  <c r="AD131" i="2" s="1"/>
  <c r="L118" i="2"/>
  <c r="L59" i="2"/>
  <c r="L45" i="2"/>
  <c r="AD45" i="2" s="1"/>
  <c r="AD46" i="2" s="1"/>
  <c r="Y54" i="2"/>
  <c r="L54" i="2"/>
  <c r="AE134" i="2" l="1"/>
  <c r="AE135" i="2" s="1"/>
  <c r="AE136" i="2" s="1"/>
  <c r="AE137" i="2" s="1"/>
  <c r="AE138" i="2" s="1"/>
  <c r="AE139" i="2" s="1"/>
  <c r="AH131" i="2" s="1"/>
  <c r="AE128" i="2"/>
  <c r="AD114" i="2"/>
  <c r="AD115" i="2" s="1"/>
  <c r="AD116" i="2" s="1"/>
  <c r="AE91" i="2"/>
  <c r="AE92" i="2" s="1"/>
  <c r="AE93" i="2" s="1"/>
  <c r="AE94" i="2" s="1"/>
  <c r="AE95" i="2" s="1"/>
  <c r="AE96" i="2" s="1"/>
  <c r="AE97" i="2" s="1"/>
  <c r="AE98" i="2" s="1"/>
  <c r="AE99" i="2" s="1"/>
  <c r="AE100" i="2" s="1"/>
  <c r="AE101" i="2" s="1"/>
  <c r="AI89" i="2" s="1"/>
  <c r="AH89" i="2" s="1"/>
  <c r="AH59" i="2"/>
  <c r="AD87" i="2"/>
  <c r="AG59" i="2" s="1"/>
  <c r="AD90" i="2"/>
  <c r="AD102" i="2"/>
  <c r="AD139" i="2"/>
  <c r="AF131" i="2" s="1"/>
  <c r="AE117" i="2"/>
  <c r="AI102" i="2" s="1"/>
  <c r="AH102" i="2" s="1"/>
  <c r="AD117" i="2"/>
  <c r="AG102" i="2" s="1"/>
  <c r="AF102" i="2" s="1"/>
  <c r="AD54" i="2"/>
  <c r="AD55" i="2" s="1"/>
  <c r="AD56" i="2" s="1"/>
  <c r="AF54" i="2" s="1"/>
  <c r="AJ54" i="2" s="1"/>
  <c r="AD59" i="2"/>
  <c r="AD60" i="2" s="1"/>
  <c r="AD118" i="2"/>
  <c r="AD119" i="2" s="1"/>
  <c r="AE47" i="2"/>
  <c r="AE48" i="2" s="1"/>
  <c r="AE49" i="2" s="1"/>
  <c r="AE50" i="2" s="1"/>
  <c r="AE51" i="2" s="1"/>
  <c r="AE52" i="2" s="1"/>
  <c r="AE53" i="2" s="1"/>
  <c r="AI45" i="2" s="1"/>
  <c r="AH45" i="2" s="1"/>
  <c r="AD47" i="2"/>
  <c r="AD48" i="2" s="1"/>
  <c r="AD49" i="2" s="1"/>
  <c r="AD50" i="2" s="1"/>
  <c r="AD51" i="2" s="1"/>
  <c r="AD52" i="2" s="1"/>
  <c r="AD53" i="2" s="1"/>
  <c r="AG45" i="2" s="1"/>
  <c r="AF45" i="2" s="1"/>
  <c r="AE42" i="2"/>
  <c r="AE43" i="2" s="1"/>
  <c r="AE44" i="2" s="1"/>
  <c r="AI10" i="2" s="1"/>
  <c r="AH10" i="2" s="1"/>
  <c r="AD10" i="2"/>
  <c r="AD11" i="2" s="1"/>
  <c r="AD12" i="2" s="1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3" i="4"/>
  <c r="AF59" i="2" l="1"/>
  <c r="AJ59" i="2" s="1"/>
  <c r="AJ131" i="2"/>
  <c r="AD120" i="2"/>
  <c r="AD121" i="2" s="1"/>
  <c r="AD122" i="2" s="1"/>
  <c r="AD123" i="2" s="1"/>
  <c r="AD124" i="2" s="1"/>
  <c r="AD125" i="2" s="1"/>
  <c r="AD126" i="2" s="1"/>
  <c r="AD127" i="2" s="1"/>
  <c r="AD128" i="2" s="1"/>
  <c r="AE130" i="2"/>
  <c r="AI118" i="2" s="1"/>
  <c r="AH118" i="2" s="1"/>
  <c r="AJ102" i="2"/>
  <c r="AD91" i="2"/>
  <c r="AD92" i="2" s="1"/>
  <c r="AD93" i="2" s="1"/>
  <c r="AD94" i="2" s="1"/>
  <c r="AD95" i="2" s="1"/>
  <c r="AD96" i="2" s="1"/>
  <c r="AD97" i="2" s="1"/>
  <c r="AD98" i="2" s="1"/>
  <c r="AD99" i="2" s="1"/>
  <c r="AD100" i="2" s="1"/>
  <c r="AD101" i="2" s="1"/>
  <c r="AG89" i="2" s="1"/>
  <c r="AF89" i="2" s="1"/>
  <c r="AJ89" i="2" s="1"/>
  <c r="AJ45" i="2"/>
  <c r="AD13" i="2"/>
  <c r="AD14" i="2" s="1"/>
  <c r="AD15" i="2" s="1"/>
  <c r="AD16" i="2" s="1"/>
  <c r="AD17" i="2" s="1"/>
  <c r="AD18" i="2" s="1"/>
  <c r="AD19" i="2" s="1"/>
  <c r="AD20" i="2" s="1"/>
  <c r="AD21" i="2" s="1"/>
  <c r="AD22" i="2" s="1"/>
  <c r="AD23" i="2" s="1"/>
  <c r="AD24" i="2" s="1"/>
  <c r="AD25" i="2" s="1"/>
  <c r="AD26" i="2" s="1"/>
  <c r="AD27" i="2" s="1"/>
  <c r="AD28" i="2" s="1"/>
  <c r="AD29" i="2" s="1"/>
  <c r="AD30" i="2" s="1"/>
  <c r="AD31" i="2" s="1"/>
  <c r="AD32" i="2" s="1"/>
  <c r="AD33" i="2" s="1"/>
  <c r="AD34" i="2" s="1"/>
  <c r="AD35" i="2" s="1"/>
  <c r="AD36" i="2" s="1"/>
  <c r="AD37" i="2" s="1"/>
  <c r="AD38" i="2" s="1"/>
  <c r="AD39" i="2" s="1"/>
  <c r="AD40" i="2" s="1"/>
  <c r="AD41" i="2" s="1"/>
  <c r="AD42" i="2" s="1"/>
  <c r="AD43" i="2" s="1"/>
  <c r="AD44" i="2" s="1"/>
  <c r="AG10" i="2" s="1"/>
  <c r="AF10" i="2" s="1"/>
  <c r="AJ10" i="2" s="1"/>
  <c r="AD130" i="2" l="1"/>
  <c r="AG118" i="2" s="1"/>
  <c r="AF118" i="2" s="1"/>
  <c r="AJ11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UIS</author>
    <author>ADMINDSI</author>
    <author>usuario</author>
    <author>Usuario</author>
  </authors>
  <commentList>
    <comment ref="A4" authorId="0" shapeId="0" xr:uid="{6A56B6E3-BB89-4B82-AD02-68FF4D6B071E}">
      <text>
        <r>
          <rPr>
            <b/>
            <sz val="9"/>
            <color indexed="81"/>
            <rFont val="Tahoma"/>
            <family val="2"/>
          </rPr>
          <t>Dado que en la columna A ya se va a mencionar el proceso, en este ítem solo se debe dejar la UAA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Los planes de acción deben estar encaminados a reducir el riesgo inherente.
Ejemplo: Automatizar, implementar aplicativos, entre otros, de manera que se reduzca el error humano. 
Teniendo como base el resultado del tratamiento del riesgo residual y según la zona de ubicación, se deben formular acciones que contribuyan a evitar, reemplazar, rediseñar o eliminar la actividad que origina el riesgo, fortalecer los controles existentes o crear nuevos controles.
Ejemplo: Crear, actualizar documentos como manuales, procedimientos, guías, instructivos, entre otros.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C8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TIPO REGISTRO:</t>
        </r>
        <r>
          <rPr>
            <sz val="9"/>
            <color indexed="81"/>
            <rFont val="Tahoma"/>
            <family val="2"/>
          </rPr>
          <t xml:space="preserve">
Mencione el registro o la evidencia del control descrito.
Ejemplo: Listas de chequeo, Lista de Asistencia, Actas, Cuadro de control, Registro de ejecución de control en sistemas de información, Memorando, Correo electrónico, entre otros. 
Nota: Los controles pueden estar establecidos en Acuerdos, Resoluciones, Reglamentos, Manuales, Procedimientos, Protocolos, Instructivos, Guías, Sistemas de información.
</t>
        </r>
      </text>
    </comment>
    <comment ref="AL8" authorId="2" shapeId="0" xr:uid="{00000000-0006-0000-0000-000003000000}">
      <text>
        <r>
          <rPr>
            <b/>
            <sz val="11"/>
            <color indexed="81"/>
            <rFont val="Humanst521 BT"/>
            <family val="2"/>
          </rPr>
          <t>DESCRIPCIÓN DE LA ACCIÓN:</t>
        </r>
        <r>
          <rPr>
            <sz val="11"/>
            <color indexed="81"/>
            <rFont val="Humanst521 BT"/>
            <family val="2"/>
          </rPr>
          <t xml:space="preserve">
Describa de forma clara las acciones que emprenderá el proceso para hacer frente a los riesgos que se ubican en las zonas MODERADA, ALTA y EXTREMA del riesgo residual.  
La redacción debe iniciar en verbo en infinitivo.
</t>
        </r>
      </text>
    </comment>
    <comment ref="AM8" authorId="3" shapeId="0" xr:uid="{00000000-0006-0000-0000-000004000000}">
      <text>
        <r>
          <rPr>
            <b/>
            <sz val="11"/>
            <color indexed="81"/>
            <rFont val="Humanst521 BT"/>
            <family val="2"/>
          </rPr>
          <t>PRODUCTO / ENTREGABLE:</t>
        </r>
        <r>
          <rPr>
            <sz val="11"/>
            <color indexed="81"/>
            <rFont val="Humanst521 BT"/>
            <family val="2"/>
          </rPr>
          <t xml:space="preserve">
Hace referencia al </t>
        </r>
        <r>
          <rPr>
            <b/>
            <sz val="11"/>
            <color indexed="81"/>
            <rFont val="Humanst521 BT"/>
            <family val="2"/>
          </rPr>
          <t>resultado</t>
        </r>
        <r>
          <rPr>
            <sz val="11"/>
            <color indexed="81"/>
            <rFont val="Humanst521 BT"/>
            <family val="2"/>
          </rPr>
          <t xml:space="preserve"> esperado frente a las acciones planteadas. Puede ser cuantitativo o cualitativo.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8" authorId="2" shapeId="0" xr:uid="{00000000-0006-0000-0000-000005000000}">
      <text>
        <r>
          <rPr>
            <b/>
            <sz val="11"/>
            <color indexed="81"/>
            <rFont val="Humanst521 BT"/>
            <family val="2"/>
          </rPr>
          <t>% DE AVANCE DE LA ACCIÓN:</t>
        </r>
        <r>
          <rPr>
            <sz val="11"/>
            <color indexed="81"/>
            <rFont val="Humanst521 BT"/>
            <family val="2"/>
          </rPr>
          <t xml:space="preserve">
Indicar el porcentaje de avance del cumplimiento de la acción, tener en cuenta que el porcentaje depende del producto/entregable.</t>
        </r>
      </text>
    </comment>
    <comment ref="AR8" authorId="2" shapeId="0" xr:uid="{00000000-0006-0000-0000-000006000000}">
      <text>
        <r>
          <rPr>
            <b/>
            <sz val="11"/>
            <color indexed="81"/>
            <rFont val="Humanst521 BT"/>
            <family val="2"/>
          </rPr>
          <t>DESCRIPCIÓN DEL AVANCE:</t>
        </r>
        <r>
          <rPr>
            <sz val="11"/>
            <color indexed="81"/>
            <rFont val="Humanst521 BT"/>
            <family val="2"/>
          </rPr>
          <t xml:space="preserve">
Describir claramente y de manera detallada el avance de cada una de las acciones formuladas, relacionando las evidencias respectivas. 
Puede contener: Fecha, número de acta, número de asistentes, nombre completo del registro, quien lo ejecutó (cargo), entre otros.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8" authorId="2" shapeId="0" xr:uid="{00000000-0006-0000-0000-000007000000}">
      <text>
        <r>
          <rPr>
            <b/>
            <sz val="9"/>
            <color indexed="81"/>
            <rFont val="Tahoma"/>
            <family val="2"/>
          </rPr>
          <t>EVIDENCIA DEL AVANCE DE LAS ACCIONES:</t>
        </r>
        <r>
          <rPr>
            <sz val="9"/>
            <color indexed="81"/>
            <rFont val="Tahoma"/>
            <family val="2"/>
          </rPr>
          <t xml:space="preserve">
Relacionar las evidencias que permiten verificar el porcentaje de avance de las acciones. 
</t>
        </r>
      </text>
    </comment>
    <comment ref="AT8" authorId="2" shapeId="0" xr:uid="{00000000-0006-0000-0000-000008000000}">
      <text>
        <r>
          <rPr>
            <b/>
            <sz val="11"/>
            <color indexed="81"/>
            <rFont val="Humanst521 BT"/>
            <family val="2"/>
          </rPr>
          <t>MATERIALIZACIÓN DEL RIESGO:</t>
        </r>
        <r>
          <rPr>
            <sz val="11"/>
            <color indexed="81"/>
            <rFont val="Humanst521 BT"/>
            <family val="2"/>
          </rPr>
          <t xml:space="preserve">
En el caso que haya evidencia de materialización del riesgo seleccione Si, de lo contrario seleccione No.
</t>
        </r>
      </text>
    </comment>
    <comment ref="AU8" authorId="2" shapeId="0" xr:uid="{00000000-0006-0000-0000-000009000000}">
      <text>
        <r>
          <rPr>
            <b/>
            <sz val="11"/>
            <color indexed="81"/>
            <rFont val="Humanst521 BT"/>
            <family val="2"/>
          </rPr>
          <t>DESCRIPCIÓN DE LA MATERIALIZACIÓN:</t>
        </r>
        <r>
          <rPr>
            <sz val="11"/>
            <color indexed="81"/>
            <rFont val="Humanst521 BT"/>
            <family val="2"/>
          </rPr>
          <t xml:space="preserve">
Describa de manera clara y detallada como se presentó la materialización del riesgo.</t>
        </r>
      </text>
    </comment>
    <comment ref="AV8" authorId="2" shapeId="0" xr:uid="{00000000-0006-0000-0000-00000A000000}">
      <text>
        <r>
          <rPr>
            <b/>
            <sz val="11"/>
            <color indexed="81"/>
            <rFont val="Humanst521 BT"/>
            <family val="2"/>
          </rPr>
          <t>ACCIONES FRENTE A LA MATERIALIZACIÓN:</t>
        </r>
        <r>
          <rPr>
            <sz val="11"/>
            <color indexed="81"/>
            <rFont val="Humanst521 BT"/>
            <family val="2"/>
          </rPr>
          <t xml:space="preserve">
Relacione las actividades, </t>
        </r>
        <r>
          <rPr>
            <b/>
            <sz val="11"/>
            <color indexed="81"/>
            <rFont val="Humanst521 BT"/>
            <family val="2"/>
          </rPr>
          <t xml:space="preserve">acciones correctivas </t>
        </r>
        <r>
          <rPr>
            <sz val="11"/>
            <color indexed="81"/>
            <rFont val="Humanst521 BT"/>
            <family val="2"/>
          </rPr>
          <t xml:space="preserve">(descripción y número) o </t>
        </r>
        <r>
          <rPr>
            <b/>
            <sz val="11"/>
            <color indexed="81"/>
            <rFont val="Humanst521 BT"/>
            <family val="2"/>
          </rPr>
          <t>de cambio</t>
        </r>
        <r>
          <rPr>
            <sz val="11"/>
            <color indexed="81"/>
            <rFont val="Humanst521 BT"/>
            <family val="2"/>
          </rPr>
          <t xml:space="preserve"> (descripción y número) que se hayan formulado para mitigar los efectos de la materialización del riesgo. 
</t>
        </r>
        <r>
          <rPr>
            <b/>
            <sz val="11"/>
            <color indexed="81"/>
            <rFont val="Humanst521 BT"/>
            <family val="2"/>
          </rPr>
          <t xml:space="preserve">Nota: </t>
        </r>
        <r>
          <rPr>
            <sz val="11"/>
            <color indexed="81"/>
            <rFont val="Humanst521 BT"/>
            <family val="2"/>
          </rPr>
          <t xml:space="preserve">Siempre que se materialice un riesgo se deben formular acciones ya sea para fortalecer los controles o para crear nuevos controles. </t>
        </r>
      </text>
    </comment>
    <comment ref="AW8" authorId="2" shapeId="0" xr:uid="{00000000-0006-0000-0000-00000B000000}">
      <text>
        <r>
          <rPr>
            <b/>
            <sz val="11"/>
            <color indexed="81"/>
            <rFont val="Humanst521 BT"/>
            <family val="2"/>
          </rPr>
          <t>DESCRIPCIÓN DE CAMBIOS DEL RIESGO:</t>
        </r>
        <r>
          <rPr>
            <sz val="11"/>
            <color indexed="81"/>
            <rFont val="Humanst521 BT"/>
            <family val="2"/>
          </rPr>
          <t xml:space="preserve">
Describe los cambios realizados a los riesgos identificados por los procesos en cuanto a: causas, consecuencias, identificación de riesgo, controles, frecuencia, para su actualización.
Lo anterior permite mantener la trazabilidad de los cambios de cada riesgo.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UIS</author>
    <author>ADMINDSI</author>
    <author>usuario</author>
    <author>Usuario</author>
  </authors>
  <commentList>
    <comment ref="AK6" authorId="0" shapeId="0" xr:uid="{6CBCE340-D395-444F-ACA7-82B7E5DC4AE5}">
      <text>
        <r>
          <rPr>
            <sz val="9"/>
            <color indexed="81"/>
            <rFont val="Tahoma"/>
            <family val="2"/>
          </rPr>
          <t xml:space="preserve">Los planes de acción deben estar encaminados a reducir el riesgo inherente.
Ejemplo: Automatizar, implementar aplicativos, entre otros, de manera que se reduzca el error humano. 
Teniendo como base el resultado del tratamiento del riesgo residual y según la zona de ubicación, se deben formular acciones que contribuyan a evitar, reemplazar, rediseñar o eliminar la actividad que origina el riesgo, fortalecer los controles existentes o crear nuevos controles.
Ejemplo: Crear, actualizar documentos como manuales, procedimientos, guías, instructivos, entre otros.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C8" authorId="1" shapeId="0" xr:uid="{3304AD61-0EBD-4348-9CB8-B2242D676749}">
      <text>
        <r>
          <rPr>
            <b/>
            <sz val="9"/>
            <color indexed="81"/>
            <rFont val="Tahoma"/>
            <family val="2"/>
          </rPr>
          <t>TIPO REGISTRO:</t>
        </r>
        <r>
          <rPr>
            <sz val="9"/>
            <color indexed="81"/>
            <rFont val="Tahoma"/>
            <family val="2"/>
          </rPr>
          <t xml:space="preserve">
Mencione el registro o la evidencia del control descrito.
Ejemplo: Listas de chequeo, Lista de Asistencia, Actas, Cuadro de control, Registro de ejecución de control en sistemas de información, Memorando, Correo electrónico, entre otros. 
Nota: Los controles pueden estar establecidos en Acuerdos, Resoluciones, Reglamentos, Manuales, Procedimientos, Protocolos, Instructivos, Guías, Sistemas de información.
</t>
        </r>
      </text>
    </comment>
    <comment ref="AL8" authorId="2" shapeId="0" xr:uid="{8878B6FF-03C0-41FA-8CBB-5E5D3F0C1A7F}">
      <text>
        <r>
          <rPr>
            <b/>
            <sz val="11"/>
            <color indexed="81"/>
            <rFont val="Humanst521 BT"/>
            <family val="2"/>
          </rPr>
          <t>DESCRIPCIÓN DE LA ACCIÓN:</t>
        </r>
        <r>
          <rPr>
            <sz val="11"/>
            <color indexed="81"/>
            <rFont val="Humanst521 BT"/>
            <family val="2"/>
          </rPr>
          <t xml:space="preserve">
Describa de forma clara las acciones que emprenderá el proceso para hacer frente a los riesgos que se ubican en las zonas MODERADA, ALTA y EXTREMA del riesgo residual.  
La redacción debe iniciar en verbo en infinitivo.
</t>
        </r>
      </text>
    </comment>
    <comment ref="AM8" authorId="3" shapeId="0" xr:uid="{34CE8B2C-E461-469B-BA26-C8F5FCAAA5FC}">
      <text>
        <r>
          <rPr>
            <b/>
            <sz val="11"/>
            <color indexed="81"/>
            <rFont val="Humanst521 BT"/>
            <family val="2"/>
          </rPr>
          <t>PRODUCTO / ENTREGABLE:</t>
        </r>
        <r>
          <rPr>
            <sz val="11"/>
            <color indexed="81"/>
            <rFont val="Humanst521 BT"/>
            <family val="2"/>
          </rPr>
          <t xml:space="preserve">
Hace referencia al </t>
        </r>
        <r>
          <rPr>
            <b/>
            <sz val="11"/>
            <color indexed="81"/>
            <rFont val="Humanst521 BT"/>
            <family val="2"/>
          </rPr>
          <t>resultado</t>
        </r>
        <r>
          <rPr>
            <sz val="11"/>
            <color indexed="81"/>
            <rFont val="Humanst521 BT"/>
            <family val="2"/>
          </rPr>
          <t xml:space="preserve"> esperado frente a las acciones planteadas. Puede ser cuantitativo o cualitativo.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8" authorId="2" shapeId="0" xr:uid="{BE9488EC-BC86-4A67-A663-5A313716F462}">
      <text>
        <r>
          <rPr>
            <b/>
            <sz val="11"/>
            <color indexed="81"/>
            <rFont val="Humanst521 BT"/>
            <family val="2"/>
          </rPr>
          <t>% DE AVANCE DE LA ACCIÓN:</t>
        </r>
        <r>
          <rPr>
            <sz val="11"/>
            <color indexed="81"/>
            <rFont val="Humanst521 BT"/>
            <family val="2"/>
          </rPr>
          <t xml:space="preserve">
Indicar el porcentaje de avance del cumplimiento de la acción, tener en cuenta que el porcentaje depende del producto/entregable.</t>
        </r>
      </text>
    </comment>
    <comment ref="AR8" authorId="2" shapeId="0" xr:uid="{9279E94B-84AE-4D4C-A070-0AB734C4B9B2}">
      <text>
        <r>
          <rPr>
            <b/>
            <sz val="11"/>
            <color indexed="81"/>
            <rFont val="Humanst521 BT"/>
            <family val="2"/>
          </rPr>
          <t>DESCRIPCIÓN DEL AVANCE:</t>
        </r>
        <r>
          <rPr>
            <sz val="11"/>
            <color indexed="81"/>
            <rFont val="Humanst521 BT"/>
            <family val="2"/>
          </rPr>
          <t xml:space="preserve">
Describir claramente y de manera detallada el avance de cada una de las acciones formuladas, relacionando las evidencias respectivas. 
Puede contener: Fecha, número de acta, número de asistentes, nombre completo del registro, quien lo ejecutó (cargo), entre otros.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8" authorId="2" shapeId="0" xr:uid="{A251D58B-CD25-4CD9-8F2F-6BD6F6BA98CF}">
      <text>
        <r>
          <rPr>
            <b/>
            <sz val="9"/>
            <color indexed="81"/>
            <rFont val="Tahoma"/>
            <family val="2"/>
          </rPr>
          <t>EVIDENCIA DEL AVANCE DE LAS ACCIONES:</t>
        </r>
        <r>
          <rPr>
            <sz val="9"/>
            <color indexed="81"/>
            <rFont val="Tahoma"/>
            <family val="2"/>
          </rPr>
          <t xml:space="preserve">
Relacionar las evidencias que permiten verificar el porcentaje de avance de las acciones. 
</t>
        </r>
      </text>
    </comment>
    <comment ref="AT8" authorId="2" shapeId="0" xr:uid="{37EFE2DF-C471-4FC2-977C-4B3163269F00}">
      <text>
        <r>
          <rPr>
            <b/>
            <sz val="11"/>
            <color indexed="81"/>
            <rFont val="Humanst521 BT"/>
            <family val="2"/>
          </rPr>
          <t>MATERIALIZACIÓN DEL RIESGO:</t>
        </r>
        <r>
          <rPr>
            <sz val="11"/>
            <color indexed="81"/>
            <rFont val="Humanst521 BT"/>
            <family val="2"/>
          </rPr>
          <t xml:space="preserve">
En el caso que haya evidencia de materialización del riesgo seleccione Si, de lo contrario seleccione No.
</t>
        </r>
      </text>
    </comment>
    <comment ref="AU8" authorId="2" shapeId="0" xr:uid="{7002D3E0-28E7-4E2B-8DE7-97FD28E25F43}">
      <text>
        <r>
          <rPr>
            <b/>
            <sz val="11"/>
            <color indexed="81"/>
            <rFont val="Humanst521 BT"/>
            <family val="2"/>
          </rPr>
          <t>DESCRIPCIÓN DE LA MATERIALIZACIÓN:</t>
        </r>
        <r>
          <rPr>
            <sz val="11"/>
            <color indexed="81"/>
            <rFont val="Humanst521 BT"/>
            <family val="2"/>
          </rPr>
          <t xml:space="preserve">
Describa de manera clara y detallada como se presentó la materialización del riesgo.</t>
        </r>
      </text>
    </comment>
    <comment ref="AV8" authorId="2" shapeId="0" xr:uid="{E4887170-6113-4A6E-B26B-8B53CEEA72CE}">
      <text>
        <r>
          <rPr>
            <b/>
            <sz val="11"/>
            <color indexed="81"/>
            <rFont val="Humanst521 BT"/>
            <family val="2"/>
          </rPr>
          <t>ACCIONES FRENTE A LA MATERIALIZACIÓN:</t>
        </r>
        <r>
          <rPr>
            <sz val="11"/>
            <color indexed="81"/>
            <rFont val="Humanst521 BT"/>
            <family val="2"/>
          </rPr>
          <t xml:space="preserve">
Relacione las actividades, </t>
        </r>
        <r>
          <rPr>
            <b/>
            <sz val="11"/>
            <color indexed="81"/>
            <rFont val="Humanst521 BT"/>
            <family val="2"/>
          </rPr>
          <t xml:space="preserve">acciones correctivas </t>
        </r>
        <r>
          <rPr>
            <sz val="11"/>
            <color indexed="81"/>
            <rFont val="Humanst521 BT"/>
            <family val="2"/>
          </rPr>
          <t xml:space="preserve">(descripción y número) o </t>
        </r>
        <r>
          <rPr>
            <b/>
            <sz val="11"/>
            <color indexed="81"/>
            <rFont val="Humanst521 BT"/>
            <family val="2"/>
          </rPr>
          <t>de cambio</t>
        </r>
        <r>
          <rPr>
            <sz val="11"/>
            <color indexed="81"/>
            <rFont val="Humanst521 BT"/>
            <family val="2"/>
          </rPr>
          <t xml:space="preserve"> (descripción y número) que se hayan formulado para mitigar los efectos de la materialización del riesgo. 
</t>
        </r>
        <r>
          <rPr>
            <b/>
            <sz val="11"/>
            <color indexed="81"/>
            <rFont val="Humanst521 BT"/>
            <family val="2"/>
          </rPr>
          <t xml:space="preserve">Nota: </t>
        </r>
        <r>
          <rPr>
            <sz val="11"/>
            <color indexed="81"/>
            <rFont val="Humanst521 BT"/>
            <family val="2"/>
          </rPr>
          <t xml:space="preserve">Siempre que se materialice un riesgo se deben formular acciones ya sea para fortalecer los controles o para crear nuevos controles. </t>
        </r>
      </text>
    </comment>
    <comment ref="AW8" authorId="2" shapeId="0" xr:uid="{096B71F6-A75F-4042-80F8-A68EC47236B1}">
      <text>
        <r>
          <rPr>
            <b/>
            <sz val="11"/>
            <color indexed="81"/>
            <rFont val="Humanst521 BT"/>
            <family val="2"/>
          </rPr>
          <t>DESCRIPCIÓN DE CAMBIOS DEL RIESGO:</t>
        </r>
        <r>
          <rPr>
            <sz val="11"/>
            <color indexed="81"/>
            <rFont val="Humanst521 BT"/>
            <family val="2"/>
          </rPr>
          <t xml:space="preserve">
Describe los cambios realizados a los riesgos identificados por los procesos en cuanto a: causas, consecuencias, identificación de riesgo, controles, frecuencia, para su actualización.
Lo anterior permite mantener la trazabilidad de los cambios de cada riesgo.</t>
        </r>
      </text>
    </comment>
  </commentList>
</comments>
</file>

<file path=xl/sharedStrings.xml><?xml version="1.0" encoding="utf-8"?>
<sst xmlns="http://schemas.openxmlformats.org/spreadsheetml/2006/main" count="2067" uniqueCount="995">
  <si>
    <t>MAPA DE RIESGOS DE SEGURIDAD DE LA INFORMACIÓN</t>
  </si>
  <si>
    <t>ETAPA II</t>
  </si>
  <si>
    <t>ETAPA III</t>
  </si>
  <si>
    <t>ETAPA IV</t>
  </si>
  <si>
    <t>ETAPA V</t>
  </si>
  <si>
    <t>ETAPA VI</t>
  </si>
  <si>
    <t>ETAPA VII</t>
  </si>
  <si>
    <t>IDENTIFICACIÓN DEL RIESGO</t>
  </si>
  <si>
    <t>VALORACIÓN DE CONTROLES</t>
  </si>
  <si>
    <t xml:space="preserve">EVALUACIÓN DEL RIESGO RESIDUAL </t>
  </si>
  <si>
    <t>PLAN DE TRATAMIENTO DEL RIESGO RESIDUAL</t>
  </si>
  <si>
    <t xml:space="preserve">MONITOREO Y REVISIÓN POR PARTE DEL LÍDER DEL PROCESO </t>
  </si>
  <si>
    <t>Identificación de controles</t>
  </si>
  <si>
    <t>Afectación</t>
  </si>
  <si>
    <t>Atributos</t>
  </si>
  <si>
    <t>ACCIONES</t>
  </si>
  <si>
    <t xml:space="preserve">CUMPLIMIENTO DEL PLAN DE ACCIÓN </t>
  </si>
  <si>
    <t xml:space="preserve">SEGUIMIENTO A LA MATERIALIZACIÓN DEL RIESGO </t>
  </si>
  <si>
    <t>Proceso / Subproceso</t>
  </si>
  <si>
    <t>Consecutivo del riesgo</t>
  </si>
  <si>
    <t>Activos</t>
  </si>
  <si>
    <t>Amenazas 
(Causa Inmediata)</t>
  </si>
  <si>
    <t>Vulnerabilidades
(Causa raiz)</t>
  </si>
  <si>
    <t>Tipo de riesgo</t>
  </si>
  <si>
    <t>Descripción del Riesgo</t>
  </si>
  <si>
    <t>Subcausas</t>
  </si>
  <si>
    <t>Clasificación riesgo</t>
  </si>
  <si>
    <t>Frecuencia
(horas/veces por año)</t>
  </si>
  <si>
    <t>Probabilidad inherente</t>
  </si>
  <si>
    <t>%</t>
  </si>
  <si>
    <t>Impacto inherente</t>
  </si>
  <si>
    <t>Zona de Riesgo inherente</t>
  </si>
  <si>
    <t>Descripción del control</t>
  </si>
  <si>
    <t>Probabilidad</t>
  </si>
  <si>
    <t>Impacto</t>
  </si>
  <si>
    <t>Tipo</t>
  </si>
  <si>
    <t>Implementación</t>
  </si>
  <si>
    <t>Calificación del Control</t>
  </si>
  <si>
    <t>Documentación</t>
  </si>
  <si>
    <t>Frecuencia</t>
  </si>
  <si>
    <t>Evidencia</t>
  </si>
  <si>
    <t>Tipo Registro</t>
  </si>
  <si>
    <t>Probabilidad residual</t>
  </si>
  <si>
    <t>Impacto residual</t>
  </si>
  <si>
    <t>Probabilidad residual final</t>
  </si>
  <si>
    <t>Impacto residual final</t>
  </si>
  <si>
    <t xml:space="preserve">Zona de riesgo final </t>
  </si>
  <si>
    <t>ACCIONES A IMPLEMENTAR FRENTE AL RIESGO RESIDUAL</t>
  </si>
  <si>
    <t>DESCRIPCIÓN DE LA ACCIÓN</t>
  </si>
  <si>
    <t xml:space="preserve">PRODUCTO /ENTREGABLE </t>
  </si>
  <si>
    <t>FECHA DE INICIO</t>
  </si>
  <si>
    <t>FECHA FIN</t>
  </si>
  <si>
    <t>RESPONSABLE (Cargo/Proceso/Unidad)</t>
  </si>
  <si>
    <t xml:space="preserve">% AVANCE DE LA ACCIÓN </t>
  </si>
  <si>
    <t>DESCRIPCIÓN DEL AVANCE DE LAS ACCIONES</t>
  </si>
  <si>
    <t xml:space="preserve">EVIDENCIAS DEL AVANCE DE LAS ACCIONES </t>
  </si>
  <si>
    <t>¿EL RIESGO SE MATERIALIZÓ?</t>
  </si>
  <si>
    <t>DESCRIPCIÓN DE LA MATERIALIZACIÓN DEL RIESGO</t>
  </si>
  <si>
    <t>¿QUÉ ACCIONES SE ADELANTARON SI EL RIESGO SE MATERIALIZÓ?</t>
  </si>
  <si>
    <t>DESCRIPCIÓN DE CAMBIOS DEL RIESGO</t>
  </si>
  <si>
    <t>DD/MM/AA</t>
  </si>
  <si>
    <t>Servicios Informáticos y de Telecomunicaciones</t>
  </si>
  <si>
    <t>R1</t>
  </si>
  <si>
    <t>Sistema de Información Académico</t>
  </si>
  <si>
    <t>Alteración de la información sin autorización</t>
  </si>
  <si>
    <t>un sistema de autenticación débil</t>
  </si>
  <si>
    <t>Contraseñas que no cumplen con los estándares de seguridad.</t>
  </si>
  <si>
    <t>Fraude interno</t>
  </si>
  <si>
    <t>Catastrófico</t>
  </si>
  <si>
    <t>C1</t>
  </si>
  <si>
    <t>5.17 Información de autenticación</t>
  </si>
  <si>
    <t>Se exigen contraseñas de calidad para la autenticación en los sistemas de información institucionales, de acuerdo con las recomendaciones de las mejores prácticas.</t>
  </si>
  <si>
    <t>X</t>
  </si>
  <si>
    <t>Preventivo</t>
  </si>
  <si>
    <t>Automático</t>
  </si>
  <si>
    <t>Documentado</t>
  </si>
  <si>
    <t>Diaria</t>
  </si>
  <si>
    <t>Con registro</t>
  </si>
  <si>
    <t>Sistema de información</t>
  </si>
  <si>
    <t>El sistema utiliza un único factor de autenticación, como es usuario y contraseña.</t>
  </si>
  <si>
    <t>AMENAZAS COMUNES</t>
  </si>
  <si>
    <t>Adaptado del Modelo Nacional de Gestión de Riesgos de Seguridad de la Información en entidades Públicas - Anexo Tecnico - Anexo 4 DAFP - MinTIC Octubre 2021</t>
  </si>
  <si>
    <t xml:space="preserve">TIPO </t>
  </si>
  <si>
    <t>AMENAZA</t>
  </si>
  <si>
    <t>ORIGEN
Deliberadas (D), fortuitas (F) o ambientales (A).</t>
  </si>
  <si>
    <t>POSIBLE AFECTACIÓN</t>
  </si>
  <si>
    <t>VOLVER A LA MATRIZ</t>
  </si>
  <si>
    <t>Daño Fisico</t>
  </si>
  <si>
    <t>Fuego</t>
  </si>
  <si>
    <t>F, D, A</t>
  </si>
  <si>
    <t>Agua</t>
  </si>
  <si>
    <t>Contaminación</t>
  </si>
  <si>
    <t>Accidente Importante</t>
  </si>
  <si>
    <t>Destrucción del equipo o medios</t>
  </si>
  <si>
    <t>Polvo, corrosión, congelamiento</t>
  </si>
  <si>
    <t>Fenómenos climáticos</t>
  </si>
  <si>
    <t>A</t>
  </si>
  <si>
    <t>Eventos naturales</t>
  </si>
  <si>
    <t>Fenómenos sísmicos</t>
  </si>
  <si>
    <t>Disponibilidad</t>
  </si>
  <si>
    <t>Incendios</t>
  </si>
  <si>
    <t>Fenómenos volcánicos</t>
  </si>
  <si>
    <t>Fenómenos meteorológicos</t>
  </si>
  <si>
    <t>Inundación</t>
  </si>
  <si>
    <t>Perdida de los servicios esenciales</t>
  </si>
  <si>
    <t>Fallas en el sistema de suministro de agua o aire acondicionado</t>
  </si>
  <si>
    <t>Perdida de suministro de energía</t>
  </si>
  <si>
    <t>Falla en equipo de telecomunicaciones</t>
  </si>
  <si>
    <t>Perturbación debida a la radiación</t>
  </si>
  <si>
    <t>Radiación electromagnética</t>
  </si>
  <si>
    <t>D, F</t>
  </si>
  <si>
    <t>Radiación térmica</t>
  </si>
  <si>
    <t>Impulsos electromagnéticos</t>
  </si>
  <si>
    <t>Compromiso de la información</t>
  </si>
  <si>
    <t>Interceptación de señales de interferencia comprometida</t>
  </si>
  <si>
    <t>D</t>
  </si>
  <si>
    <t>Espionaje remoto</t>
  </si>
  <si>
    <t>Escucha encubierta</t>
  </si>
  <si>
    <t>Hurto de medios o documentos</t>
  </si>
  <si>
    <t>Hurto de equipo</t>
  </si>
  <si>
    <t>Recuperación de medios reciclados o desechados</t>
  </si>
  <si>
    <t>Divulgación</t>
  </si>
  <si>
    <t>Datos provenientes de fuentes no confiables</t>
  </si>
  <si>
    <t>Manipulación con hardware</t>
  </si>
  <si>
    <t>Integridad</t>
  </si>
  <si>
    <t>Manipulación con software</t>
  </si>
  <si>
    <t>Detección de la posición</t>
  </si>
  <si>
    <t>Corrupción de datos (Daños en la información debido a errores en el almacenamiento o transmisión)</t>
  </si>
  <si>
    <t>Fallas técnicas</t>
  </si>
  <si>
    <t>Fallas del equipo</t>
  </si>
  <si>
    <t>F</t>
  </si>
  <si>
    <t>Mal funcionamiento del equipo</t>
  </si>
  <si>
    <t>Saturación del sistema de información</t>
  </si>
  <si>
    <t>Mal funcionamiento del software</t>
  </si>
  <si>
    <t>Incumplimiento en el mantenimiento del sistema de información.</t>
  </si>
  <si>
    <t>Acciones no autorizadas</t>
  </si>
  <si>
    <t>Uso no autorizado del equipo</t>
  </si>
  <si>
    <t>Confidencialidad</t>
  </si>
  <si>
    <t>Copia fraudulenta del software</t>
  </si>
  <si>
    <t>Uso de software falso o copiado</t>
  </si>
  <si>
    <t>Corrupción de los datos</t>
  </si>
  <si>
    <t>Procesamiento ilegal de datos</t>
  </si>
  <si>
    <t>Modificación no autorizada (Alteración de la información sin autorización.)</t>
  </si>
  <si>
    <t>Manipulación de datos (Cambios en los datos para alterar su significado o utilidad.)</t>
  </si>
  <si>
    <t>Compromiso de las funciones</t>
  </si>
  <si>
    <t>Error en el uso</t>
  </si>
  <si>
    <t>Abuso de derechos</t>
  </si>
  <si>
    <t>Falsificación de derechos</t>
  </si>
  <si>
    <t>Negación de acciones</t>
  </si>
  <si>
    <t>Incumplimiento en la disponibilidad del personal</t>
  </si>
  <si>
    <t>AMENAZAS DIRIGIDA POR EL HOMBRE</t>
  </si>
  <si>
    <t>FUENTE DE AMENAZA</t>
  </si>
  <si>
    <t>MOTIVACIÓN</t>
  </si>
  <si>
    <t xml:space="preserve"> ACCIONES AMENAZANTES</t>
  </si>
  <si>
    <t>AFECTA</t>
  </si>
  <si>
    <t>Pirata informático, intruso</t>
  </si>
  <si>
    <t>• Reto
• Ego
• Rebelión
• Estatus
• Dinero</t>
  </si>
  <si>
    <r>
      <t>Piratería</t>
    </r>
    <r>
      <rPr>
        <sz val="10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(Hackers y cibercriminales: Individuos o grupos que buscan comprometer sistemas para robar, modificar o destruir información.
Software malicioso (malware): Programas diseñados para dañar o interrumpir los sistemas de información, como virus, troyanos y ransomware.)</t>
    </r>
  </si>
  <si>
    <r>
      <t>Ingeniería social</t>
    </r>
    <r>
      <rPr>
        <sz val="9"/>
        <color theme="1"/>
        <rFont val="Calibri"/>
        <family val="2"/>
        <scheme val="minor"/>
      </rPr>
      <t xml:space="preserve"> (Obtención de información a través de técnicas de manipulación psicológica)</t>
    </r>
  </si>
  <si>
    <t>Intrusión, accesos forzados al sistema</t>
  </si>
  <si>
    <r>
      <t xml:space="preserve">Acceso no autorizado </t>
    </r>
    <r>
      <rPr>
        <sz val="9"/>
        <color theme="1"/>
        <rFont val="Calibri"/>
        <family val="2"/>
        <scheme val="minor"/>
      </rPr>
      <t>(Personas no autorizadas acceden a la información sensible.)</t>
    </r>
  </si>
  <si>
    <r>
      <t>Intercepción de datos</t>
    </r>
    <r>
      <rPr>
        <sz val="9"/>
        <color theme="1"/>
        <rFont val="Calibri"/>
        <family val="2"/>
        <scheme val="minor"/>
      </rPr>
      <t xml:space="preserve"> (Información es interceptada durante su transmisión)</t>
    </r>
  </si>
  <si>
    <t>Fugas de información(Divulgación no autorizada de información confidencial)</t>
  </si>
  <si>
    <t>Criminal de la computación</t>
  </si>
  <si>
    <t>• Destrucción de la información
• Divulgación ilegal de la información
• Ganancia monetaria
• Alteración no autorizada de los datos</t>
  </si>
  <si>
    <t>Crimen por computador</t>
  </si>
  <si>
    <t>Acto fraudulento</t>
  </si>
  <si>
    <t>Soborno de la información</t>
  </si>
  <si>
    <r>
      <t xml:space="preserve">Suplantación de identidad
</t>
    </r>
    <r>
      <rPr>
        <sz val="9"/>
        <color theme="1"/>
        <rFont val="Calibri"/>
        <family val="2"/>
        <scheme val="minor"/>
      </rPr>
      <t>(Actores maliciosos que se hacen pasar por usuarios legítimos para acceder a la información)</t>
    </r>
  </si>
  <si>
    <r>
      <t>Phishing</t>
    </r>
    <r>
      <rPr>
        <sz val="9"/>
        <color theme="1"/>
        <rFont val="Calibri"/>
        <family val="2"/>
        <scheme val="minor"/>
      </rPr>
      <t>: Intentos de engañar a los usuarios para que revelen información confidencial.</t>
    </r>
  </si>
  <si>
    <t>Intrusión en el sistema</t>
  </si>
  <si>
    <t>Terrorismo</t>
  </si>
  <si>
    <t>• Chantaje
• Destrucción
• Explotación
• Venganza
• Ganancia política
• Cubrimiento de los medios de comunicación</t>
  </si>
  <si>
    <t>Bomba/Terrorismo</t>
  </si>
  <si>
    <t>Guerra de la información</t>
  </si>
  <si>
    <t>Ataques contra el sistema DDoS (Ataques de Denegación de Servicio: Sobrecarga de los sistemas para hacer la información inaccesible.)</t>
  </si>
  <si>
    <t>Penetración en el sistema</t>
  </si>
  <si>
    <t>Manipulación en el sistema</t>
  </si>
  <si>
    <t>Espionaje industrial (inteligencia, empresas, gobiernos extranjeros, otros intereses)</t>
  </si>
  <si>
    <t>• Ventaja competitiva
• Espionaje económico</t>
  </si>
  <si>
    <t>Ventaja de defensa</t>
  </si>
  <si>
    <t>Ventaja política</t>
  </si>
  <si>
    <t>Explotación económica</t>
  </si>
  <si>
    <t>Hurto de información</t>
  </si>
  <si>
    <t>Intrusión en privacidad personal</t>
  </si>
  <si>
    <t>Ingeniería social</t>
  </si>
  <si>
    <t>Acceso no autorizado al sistema</t>
  </si>
  <si>
    <t>Intrusos (Empleados con entrenamiento deficiente, descontentos, malintencionados, negligentes, deshonestos o despedidos)</t>
  </si>
  <si>
    <t>• Curiosidad
• Ego
• Inteligencia
• Ganancia monetaria
• Venganza
• Errores y omisiones no intencionales (ej. Error en el ingreso de datos, error de programación)</t>
  </si>
  <si>
    <t>Soborno de información</t>
  </si>
  <si>
    <t>Ingreso de datos falsos o corruptos</t>
  </si>
  <si>
    <t>Interceptación</t>
  </si>
  <si>
    <t>Código malicioso</t>
  </si>
  <si>
    <t>Venta de información personal</t>
  </si>
  <si>
    <t>Errores en el sistema</t>
  </si>
  <si>
    <t>Intrusión al sistema</t>
  </si>
  <si>
    <t>Sabotaje del sistema</t>
  </si>
  <si>
    <t>Empleado malintencionado (Personal que utiliza su acceso legítimo para realizar actividades dañinas.)</t>
  </si>
  <si>
    <t>Negligencia: Falta de seguimiento de políticas y procedimientos de seguridad, resultando en exposición de información.</t>
  </si>
  <si>
    <t>Acceso no autorizado al sistema.</t>
  </si>
  <si>
    <t>VULNERABILIDADES COMUNES</t>
  </si>
  <si>
    <t>TIPO</t>
  </si>
  <si>
    <t>VULNERABILIDAD</t>
  </si>
  <si>
    <t>Hardware</t>
  </si>
  <si>
    <t>Mantenimiento insuficiente</t>
  </si>
  <si>
    <t>Ausencia de esquemas de reemplazo periódico</t>
  </si>
  <si>
    <t>Sensibilidad a la radiación electromagnética</t>
  </si>
  <si>
    <t>Susceptibilidad a las variaciones de temperatura (o al polvo y suciedad)</t>
  </si>
  <si>
    <t>Almacenamiento sin protección</t>
  </si>
  <si>
    <t>Falta de cuidado en la disposición final</t>
  </si>
  <si>
    <t>Copia no controlada</t>
  </si>
  <si>
    <t>Software</t>
  </si>
  <si>
    <t>Ausencia o insuficiencia de pruebas de software</t>
  </si>
  <si>
    <t>Ausencia de terminación de sesión</t>
  </si>
  <si>
    <t>Ausencia de registros de auditoría</t>
  </si>
  <si>
    <t>Asignación errada de los derechos de acceso</t>
  </si>
  <si>
    <t>Interfaz de usuario compleja</t>
  </si>
  <si>
    <t>Ausencia de documentación</t>
  </si>
  <si>
    <t>Fechas incorrectas</t>
  </si>
  <si>
    <t>Ausención de mecanismos de identificación y autenticación de usuarios</t>
  </si>
  <si>
    <t>Contraseñas sin protección</t>
  </si>
  <si>
    <t>Software nuevo o inmaduro</t>
  </si>
  <si>
    <t>Red</t>
  </si>
  <si>
    <t>Ausencia de pruebas de envío o recepción de mensajes</t>
  </si>
  <si>
    <t>Líneas de comunicación sin protección</t>
  </si>
  <si>
    <t>Conexión deficiente de cableado</t>
  </si>
  <si>
    <t>Tráfico sensible sin protección</t>
  </si>
  <si>
    <t>Punto único de falla</t>
  </si>
  <si>
    <t>Configuraciones inadecuadas que permitan el acceso no autorizado o la intercepción de datos</t>
  </si>
  <si>
    <t>Personal</t>
  </si>
  <si>
    <t>Ausencia del personal</t>
  </si>
  <si>
    <t>Entrenamiento insuficiente</t>
  </si>
  <si>
    <r>
      <t xml:space="preserve">Falta de concienciación y formación del personal
</t>
    </r>
    <r>
      <rPr>
        <sz val="8"/>
        <color theme="1"/>
        <rFont val="Calibri"/>
        <family val="2"/>
        <scheme val="minor"/>
      </rPr>
      <t>Personal que no está adecuadamente entrenado en prácticas de seguridad de la información.</t>
    </r>
  </si>
  <si>
    <t>Ausencia de políticas de uso aceptable</t>
  </si>
  <si>
    <r>
      <t xml:space="preserve">Uso de software no autorizado:
</t>
    </r>
    <r>
      <rPr>
        <sz val="9"/>
        <color theme="1"/>
        <rFont val="Calibri"/>
        <family val="2"/>
        <scheme val="minor"/>
      </rPr>
      <t>Empleo de aplicaciones no verificadas o no seguras que pueden introducir riesgos.</t>
    </r>
  </si>
  <si>
    <t>Trabajo no supervisado de personal externo o de limpieza</t>
  </si>
  <si>
    <t>Lugar</t>
  </si>
  <si>
    <t>Uso inadecuado de los controles de acceso al edificio</t>
  </si>
  <si>
    <t>Áreas susceptibles a inundación</t>
  </si>
  <si>
    <t>Red eléctrica inestable</t>
  </si>
  <si>
    <t>Ausencia de protección en puertas o ventanas</t>
  </si>
  <si>
    <t>Organización</t>
  </si>
  <si>
    <t>Ausencia de procedimiento de registro/retiro de usuarios</t>
  </si>
  <si>
    <t>Ausencia de proceso para supervisión de derechos de acceso</t>
  </si>
  <si>
    <t>Ausencia de control de los activos que se encuentran fuera de las instalaciones.</t>
  </si>
  <si>
    <t>Ausencia de acuerdos de nivel de servicio (ANS o SLA)</t>
  </si>
  <si>
    <t>Ausencia de mecanismos de monitoreo para brechas en la seguridad</t>
  </si>
  <si>
    <r>
      <t xml:space="preserve">Políticas de seguridad débiles o inexistentes:
</t>
    </r>
    <r>
      <rPr>
        <sz val="9"/>
        <color theme="1"/>
        <rFont val="Calibri"/>
        <family val="2"/>
        <scheme val="minor"/>
      </rPr>
      <t>Ausencia de políticas y procedimientos claros para la protección de la información.</t>
    </r>
  </si>
  <si>
    <r>
      <t xml:space="preserve">Ausencia de procedimientos y/o de políticas en general </t>
    </r>
    <r>
      <rPr>
        <sz val="9"/>
        <color theme="1"/>
        <rFont val="Calibri"/>
        <family val="2"/>
        <scheme val="minor"/>
      </rPr>
      <t>(esto aplica para muchas actividades que la entidad no tenga documentadas y formalizadas como uso aceptable de activos, control de cambios, valoración de riesgos, escritorio y pantalla limpia entre otros)</t>
    </r>
  </si>
  <si>
    <t>Información</t>
  </si>
  <si>
    <r>
      <t xml:space="preserve">Controles de acceso inadecuados 
</t>
    </r>
    <r>
      <rPr>
        <sz val="9"/>
        <color theme="1"/>
        <rFont val="Calibri"/>
        <family val="2"/>
        <scheme val="minor"/>
      </rPr>
      <t>(Permisos y privilegios mal configurados que permiten el acceso a personas no autorizadas.)</t>
    </r>
  </si>
  <si>
    <r>
      <t>Transmisión no segura</t>
    </r>
    <r>
      <rPr>
        <sz val="11"/>
        <color theme="1"/>
        <rFont val="Calibri"/>
        <family val="2"/>
        <scheme val="minor"/>
      </rPr>
      <t xml:space="preserve">:
</t>
    </r>
    <r>
      <rPr>
        <sz val="9"/>
        <color theme="1"/>
        <rFont val="Calibri"/>
        <family val="2"/>
        <scheme val="minor"/>
      </rPr>
      <t>Envío de datos sensibles sin cifrar a través de redes inseguras.</t>
    </r>
  </si>
  <si>
    <r>
      <t xml:space="preserve">Almacenamiento inseguro:
</t>
    </r>
    <r>
      <rPr>
        <sz val="9"/>
        <color theme="1"/>
        <rFont val="Calibri"/>
        <family val="2"/>
        <scheme val="minor"/>
      </rPr>
      <t>Almacenamiento de información sensible sin cifrar en dispositivos o bases de datos.</t>
    </r>
  </si>
  <si>
    <r>
      <t xml:space="preserve">Falta de políticas de seguridad:
</t>
    </r>
    <r>
      <rPr>
        <sz val="9"/>
        <color theme="1"/>
        <rFont val="Calibri"/>
        <family val="2"/>
        <scheme val="minor"/>
      </rPr>
      <t>Ausencia de políticas claras sobre el manejo y protección de información sensible.</t>
    </r>
  </si>
  <si>
    <r>
      <t xml:space="preserve">Ingeniería social:
</t>
    </r>
    <r>
      <rPr>
        <sz val="9"/>
        <color theme="1"/>
        <rFont val="Calibri"/>
        <family val="2"/>
        <scheme val="minor"/>
      </rPr>
      <t>Técnicas que explotan la confianza de las personas para obtener información confidencial.</t>
    </r>
  </si>
  <si>
    <r>
      <t xml:space="preserve">Falta de controles de integridad:
</t>
    </r>
    <r>
      <rPr>
        <sz val="9"/>
        <color theme="1"/>
        <rFont val="Calibri"/>
        <family val="2"/>
        <scheme val="minor"/>
      </rPr>
      <t>Ausencia de mecanismos para verificar la integridad de los datos, como hashes o firmas digitales.</t>
    </r>
  </si>
  <si>
    <r>
      <t xml:space="preserve">Errores en la programación:
</t>
    </r>
    <r>
      <rPr>
        <sz val="9"/>
        <color theme="1"/>
        <rFont val="Calibri"/>
        <family val="2"/>
        <scheme val="minor"/>
      </rPr>
      <t>Bugs o vulnerabilidades en el software que permiten la manipulación de datos.</t>
    </r>
  </si>
  <si>
    <r>
      <t xml:space="preserve">Actualizaciones de software no aplicadas:
</t>
    </r>
    <r>
      <rPr>
        <sz val="9"/>
        <color theme="1"/>
        <rFont val="Calibri"/>
        <family val="2"/>
        <scheme val="minor"/>
      </rPr>
      <t>Sistemas que no se mantienen actualizados con los últimos parches de seguridad.</t>
    </r>
  </si>
  <si>
    <r>
      <t xml:space="preserve">Acceso no autorizado:
</t>
    </r>
    <r>
      <rPr>
        <sz val="9"/>
        <color theme="1"/>
        <rFont val="Calibri"/>
        <family val="2"/>
        <scheme val="minor"/>
      </rPr>
      <t>Usuarios con permisos indebidos que pueden modificar o eliminar información.</t>
    </r>
  </si>
  <si>
    <r>
      <t xml:space="preserve">Malware:
</t>
    </r>
    <r>
      <rPr>
        <sz val="9"/>
        <color theme="1"/>
        <rFont val="Calibri"/>
        <family val="2"/>
        <scheme val="minor"/>
      </rPr>
      <t>Software malicioso que puede alterar o corromper datos.</t>
    </r>
  </si>
  <si>
    <r>
      <t xml:space="preserve">Fallas de hardware:
</t>
    </r>
    <r>
      <rPr>
        <sz val="10"/>
        <color theme="1"/>
        <rFont val="Calibri"/>
        <family val="2"/>
        <scheme val="minor"/>
      </rPr>
      <t>Componentes físicos que fallan y dejan la información inaccesible.</t>
    </r>
  </si>
  <si>
    <r>
      <t xml:space="preserve">Ataques de Denegación de Servicio (DoS/DDoS):
</t>
    </r>
    <r>
      <rPr>
        <sz val="9"/>
        <color theme="1"/>
        <rFont val="Calibri"/>
        <family val="2"/>
        <scheme val="minor"/>
      </rPr>
      <t>Ataques que sobrecargan los sistemas y los hacen inaccesibles.</t>
    </r>
  </si>
  <si>
    <r>
      <t xml:space="preserve">Desastres naturales:
</t>
    </r>
    <r>
      <rPr>
        <sz val="9"/>
        <color theme="1"/>
        <rFont val="Calibri"/>
        <family val="2"/>
        <scheme val="minor"/>
      </rPr>
      <t>Eventos como incendios, inundaciones o terremotos que pueden destruir los sistemas físicos.</t>
    </r>
  </si>
  <si>
    <r>
      <t xml:space="preserve">Falta de planes de contingencia:
</t>
    </r>
    <r>
      <rPr>
        <sz val="9"/>
        <color theme="1"/>
        <rFont val="Calibri"/>
        <family val="2"/>
        <scheme val="minor"/>
      </rPr>
      <t>Ausencia de planes de respaldo y recuperación ante desastres.</t>
    </r>
  </si>
  <si>
    <r>
      <t xml:space="preserve">Errores humanos:
</t>
    </r>
    <r>
      <rPr>
        <sz val="9"/>
        <color theme="1"/>
        <rFont val="Calibri"/>
        <family val="2"/>
        <scheme val="minor"/>
      </rPr>
      <t>Acciones inadvertidas que pueden provocar la pérdida de disponibilidad de la información, como el borrado accidental de datos.</t>
    </r>
  </si>
  <si>
    <t>TABLA DE VULNERABILIDADES Y AMENAZAS</t>
  </si>
  <si>
    <t>TIPO DE ACTIVO</t>
  </si>
  <si>
    <t>EJEMPLO DE VULNERABILIDAD</t>
  </si>
  <si>
    <t>EJEMPLO DE AMENAZAS</t>
  </si>
  <si>
    <t>HARDWARE</t>
  </si>
  <si>
    <t>Almacenamiento de medios sin protección</t>
  </si>
  <si>
    <t>Mantenimiento insuficiente/Instalación fallida de los medios de almacenamiento</t>
  </si>
  <si>
    <t>Destrucción de equipos o medios.</t>
  </si>
  <si>
    <t>Susceptibilidad a la humedad, el polvo y la suciedad</t>
  </si>
  <si>
    <t>Polvo, corrosión y congelamiento</t>
  </si>
  <si>
    <t>Ausencia de un eficiente control de cambios en la configuración</t>
  </si>
  <si>
    <t>Susceptibilidad a las variaciones de voltaje</t>
  </si>
  <si>
    <t>Pérdida del suministro de energía</t>
  </si>
  <si>
    <t>Susceptibilidad a las variaciones de temperatura</t>
  </si>
  <si>
    <t>Almacenamiento sin protección física</t>
  </si>
  <si>
    <t>Hurtos medios o documentos.</t>
  </si>
  <si>
    <t>SOFTWARE</t>
  </si>
  <si>
    <t>Ausencia de parches de seguridad</t>
  </si>
  <si>
    <t>Abuso de los derechos</t>
  </si>
  <si>
    <t>Defectos bien conocidos en el software</t>
  </si>
  <si>
    <t>Ausencia de “terminación de sesión” cuando se abandona la estación de trabajo</t>
  </si>
  <si>
    <t>Disposición o reutilización de los medios de almacenamiento sin borrado adecuado</t>
  </si>
  <si>
    <t>Ausencias de pistas de auditoria</t>
  </si>
  <si>
    <t>Software ampliamente distribuido</t>
  </si>
  <si>
    <t>Corrupción de datos</t>
  </si>
  <si>
    <t>En términos de tiempo utilización de datos errados en los programas de aplicación</t>
  </si>
  <si>
    <t>Configuración incorrecta de parámetros</t>
  </si>
  <si>
    <t>Ausencia de mecanismos de identificación y autentificación, como la autentificación de usuario</t>
  </si>
  <si>
    <t>Tablas de contraseñas sin protección</t>
  </si>
  <si>
    <t>Gestión deficiente de las contraseñas</t>
  </si>
  <si>
    <t>Habilitación de servicios innecesarios</t>
  </si>
  <si>
    <t>Especificaciones incompletas o no claras para los desarrolladores</t>
  </si>
  <si>
    <t>Ausencia de control de cambios eficaz</t>
  </si>
  <si>
    <t>Descarga y uso no controlado de software</t>
  </si>
  <si>
    <t>Ausencia de copias de respaldo</t>
  </si>
  <si>
    <t>Ausencia de protección física de la edificación, puertas y ventanas</t>
  </si>
  <si>
    <t>Fallas en la producción de informes de gestión</t>
  </si>
  <si>
    <t>RED</t>
  </si>
  <si>
    <t>Conexión deficiente de los cables</t>
  </si>
  <si>
    <t>Fallas del equipo de telecomunicaciones</t>
  </si>
  <si>
    <t>Punto único de fallas</t>
  </si>
  <si>
    <t>Ausencia de identificación y autentificación de emisor y receptor</t>
  </si>
  <si>
    <t>Arquitectura insegura de la red</t>
  </si>
  <si>
    <t>Transferencia de contraseñas en claro</t>
  </si>
  <si>
    <t>Gestión inadecuada de la red (tolerancia a fallas en el enrutamiento)</t>
  </si>
  <si>
    <t>Conexiones de red pública sin protección</t>
  </si>
  <si>
    <t>INFORMACIÓN</t>
  </si>
  <si>
    <t>Falta de controles de acceso físico</t>
  </si>
  <si>
    <t>PERSONAL</t>
  </si>
  <si>
    <t>Falta de capacitación en las herramientas</t>
  </si>
  <si>
    <t>Procedimientos inadecuados de contratación</t>
  </si>
  <si>
    <t>Destrucción de equipos y medios</t>
  </si>
  <si>
    <t>Entrenamiento insuficiente en seguridad</t>
  </si>
  <si>
    <t>Uso incorrecto de software y hardware</t>
  </si>
  <si>
    <t>Falta de conciencia acerca de la seguridad</t>
  </si>
  <si>
    <t>Ausencia de mecanismos de monitoreo</t>
  </si>
  <si>
    <t>Procesamiento ilegal de los datos</t>
  </si>
  <si>
    <t>Trabajo no supervisado del personal externo o de limpieza</t>
  </si>
  <si>
    <t>Hurto de medios o documentos.</t>
  </si>
  <si>
    <t>Ausencia de políticas para el uso correcto de los medios de telecomunicaciones y mensajería</t>
  </si>
  <si>
    <t>LUGAR</t>
  </si>
  <si>
    <t>Uso inadecuado o descuidado del control de acceso físico a las edificaciones y los recintos</t>
  </si>
  <si>
    <t>Ubicación en área susceptible de inundación</t>
  </si>
  <si>
    <t>Destrucción de equipos o medios</t>
  </si>
  <si>
    <t>Red energética inestable</t>
  </si>
  <si>
    <t>Ausencia de protección física de la edificación (Puertas y ventanas)</t>
  </si>
  <si>
    <t>ORGANIZACIÓN</t>
  </si>
  <si>
    <t>Ausencia de políticas de seguridad</t>
  </si>
  <si>
    <t>Ausencia de procedimiento formal para el registro y retiro de usuarios</t>
  </si>
  <si>
    <t>Ausencia de proceso formal para la revisión de los derechos de acceso</t>
  </si>
  <si>
    <t>Ausencia de disposición en los contratos con clientes o terceras partes (con respecto a la seguridad)</t>
  </si>
  <si>
    <t>Ausencia de procedimientos de monitoreo de los recursos de procesamiento de la información</t>
  </si>
  <si>
    <t>Ausencia de auditorias</t>
  </si>
  <si>
    <t>Ausencia de procedimientos de identificación y valoración de riesgos</t>
  </si>
  <si>
    <t>Ausencia de reportes de fallas en los registros de administradores y operadores</t>
  </si>
  <si>
    <t>Respuesta inadecuada de mantenimiento del servicio</t>
  </si>
  <si>
    <t>Incumplimiento en el mantenimiento del sistema de información</t>
  </si>
  <si>
    <t>Ausencia de acuerdos de nivel de servicio o insuficiencia de estos</t>
  </si>
  <si>
    <t>Ausencia de procedimientos de control de cambios</t>
  </si>
  <si>
    <t>Ausencia de procedimiento formal para la documentación del MSPI</t>
  </si>
  <si>
    <t>Ausencia de procedimiento formal para la supervisión del registro del MSPI</t>
  </si>
  <si>
    <t>Ausencia de procedimiento formal para la autorización de la información disponible al público</t>
  </si>
  <si>
    <t>Ausencia de asignación adecuada de responsabilidades en seguridad de la información</t>
  </si>
  <si>
    <t>Ausencia de planes de continuidad</t>
  </si>
  <si>
    <t>Falla del equipo</t>
  </si>
  <si>
    <t>Ausencia de políticas sobre el uso de correo electrónico</t>
  </si>
  <si>
    <t>Ausencia de procedimientos para introducción del software en los sistemas operativos</t>
  </si>
  <si>
    <t>Ausencia de registros en bitácoras</t>
  </si>
  <si>
    <t>Ausencia de procedimientos para el manejo de información clasificada</t>
  </si>
  <si>
    <t>Ausencia de responsabilidad en seguridad de la información en la descripción de los cargos</t>
  </si>
  <si>
    <t>Ausencia de los procesos disciplinarios definidos en caso de incidentes de seguridad de la información</t>
  </si>
  <si>
    <t>Ausencia de política formal sobre la utilización de computadores portátiles</t>
  </si>
  <si>
    <t>Ausencia de control de los activos que se encuentran fuera de las instalaciones</t>
  </si>
  <si>
    <t>Ausencia de política sobre limpieza de escritorio y pantalla</t>
  </si>
  <si>
    <t>Ausencia de autorización de los recursos de procesamiento de información</t>
  </si>
  <si>
    <t>Ausencia de mecanismos de monitoreo establecidos para las brechas en seguridad</t>
  </si>
  <si>
    <t>Ausencia de revisiones regulares por parte de la gerencia</t>
  </si>
  <si>
    <t>Uso no autorizado de equipo</t>
  </si>
  <si>
    <t>Ausencia de procedimientos para la presentación de informes sobre las debilidades en la seguridad</t>
  </si>
  <si>
    <t>Ausencia de procedimientos del cumplimiento de las disposiciones con los derechos intelectuales.</t>
  </si>
  <si>
    <t>Uso de software falsificado o copiado</t>
  </si>
  <si>
    <t>ACTIVO/GRUPO</t>
  </si>
  <si>
    <t>ACTIVIDAD O ACTIVIDADES  PRIORIZADAS QUE EXPONEN AL RIESGO.</t>
  </si>
  <si>
    <t>FRECUENCIA</t>
  </si>
  <si>
    <t>PROBABILIDAD</t>
  </si>
  <si>
    <t>Semanal</t>
  </si>
  <si>
    <t>Mensual</t>
  </si>
  <si>
    <t>Anual</t>
  </si>
  <si>
    <t>Numero veces/horas</t>
  </si>
  <si>
    <t>Horas/Veces por año</t>
  </si>
  <si>
    <t>Bases de datos de los sistemas de información</t>
  </si>
  <si>
    <t>Conceder acceso a las bases de datos</t>
  </si>
  <si>
    <t>x</t>
  </si>
  <si>
    <t>Cambiar directamente la estructura de las bases de datos</t>
  </si>
  <si>
    <t>Cambiar, alterar la configuración del motor de bases de datos e incluso actualizarlo</t>
  </si>
  <si>
    <t>Gestionar manualmente la información de las tablas de la BD.</t>
  </si>
  <si>
    <t>Copias de seguridad</t>
  </si>
  <si>
    <t>Realizar copias de seguridad</t>
  </si>
  <si>
    <t>Restaurar copias</t>
  </si>
  <si>
    <t>Proteger las copias</t>
  </si>
  <si>
    <t>Librerias</t>
  </si>
  <si>
    <t>Actualización de librerias</t>
  </si>
  <si>
    <t>Páginas Web</t>
  </si>
  <si>
    <t>Modificar el diseño de la pagina web</t>
  </si>
  <si>
    <t>Cambiar la información de la web</t>
  </si>
  <si>
    <t>Cambiar la configuración de la página</t>
  </si>
  <si>
    <t>Servidores Fisicos</t>
  </si>
  <si>
    <t>Alojarlo en espacios adecuados</t>
  </si>
  <si>
    <t>Realizar actualizaciones sobre brechas de seguridad</t>
  </si>
  <si>
    <t>Realizar cambios sobre el sistema operativo</t>
  </si>
  <si>
    <t>Controlar el acceso debido</t>
  </si>
  <si>
    <t>IMPACTO</t>
  </si>
  <si>
    <t>MATRIZ DE CALOR (NIVELES DE SEVERIDAD DEL RIESGO)</t>
  </si>
  <si>
    <t>NIVEL</t>
  </si>
  <si>
    <t>AFECTACIÓN ECONÓMICA</t>
  </si>
  <si>
    <t>REPUTACIONAL</t>
  </si>
  <si>
    <t>Muy Baja</t>
  </si>
  <si>
    <t xml:space="preserve">La actividad que conlleva el riesgo se ejecuta
como máximos 2 veces por año </t>
  </si>
  <si>
    <t>Leve</t>
  </si>
  <si>
    <t>Afectación menor a 10 SMLMV</t>
  </si>
  <si>
    <t>El riesgo afecta la imagen de algún área de la
organización.</t>
  </si>
  <si>
    <t>Muy Alta 100%</t>
  </si>
  <si>
    <t>ALTO</t>
  </si>
  <si>
    <t>EXTREMO</t>
  </si>
  <si>
    <t>Extremo</t>
  </si>
  <si>
    <t>Baja</t>
  </si>
  <si>
    <t>La actividad que conlleva el riesgo se ejecuta de
3 a 24 veces por año</t>
  </si>
  <si>
    <t>Menor</t>
  </si>
  <si>
    <t>Entre 10 y 50 SMLMV</t>
  </si>
  <si>
    <t>El riesgo afecta la imagen de la entidad
internamente, de conocimiento general nivel interno, de junta directiva y accionistas y/o de
proveedores</t>
  </si>
  <si>
    <t>Alta 80%</t>
  </si>
  <si>
    <t>MODERADO</t>
  </si>
  <si>
    <t>Alto</t>
  </si>
  <si>
    <t>Media</t>
  </si>
  <si>
    <t xml:space="preserve">La actividad que conlleva el riesgo se ejecuta de
24 a 500 veces por año </t>
  </si>
  <si>
    <t>Moderado</t>
  </si>
  <si>
    <t xml:space="preserve">Entre 50 y 100 SMLMV </t>
  </si>
  <si>
    <t>El riesgo afecta la imagen de la entidad con algunos usuarios de relevancia frente al logro de los objetivos.</t>
  </si>
  <si>
    <t>Media 60%</t>
  </si>
  <si>
    <t>Alta</t>
  </si>
  <si>
    <t>La actividad que conlleva el riesgo se ejecuta
mínimo 500 veces al año y máximo 5000 veces
por año</t>
  </si>
  <si>
    <t>Mayor</t>
  </si>
  <si>
    <t>Entre 100 y 500 SMLMV</t>
  </si>
  <si>
    <t>El riesgo afecta la imagen de la entidad con efecto publicitario sostenido a nivel de sector administrativo, nivel departamental o municipal.</t>
  </si>
  <si>
    <t>Baja 40%</t>
  </si>
  <si>
    <t>BAJO</t>
  </si>
  <si>
    <t>Bajo</t>
  </si>
  <si>
    <t>Muy Alta</t>
  </si>
  <si>
    <t xml:space="preserve">La actividad que conlleva el riesgo se ejecuta más
de 5000 veces por año </t>
  </si>
  <si>
    <t>Mayor a 500 SMLMV</t>
  </si>
  <si>
    <t>El riesgo afecta la imagen de la entidad a nivel nacional, con efecto publicitario sostenido a nivel país.</t>
  </si>
  <si>
    <t>Muy Baja 20%</t>
  </si>
  <si>
    <t>TIPOS DE CONTROLES</t>
  </si>
  <si>
    <t xml:space="preserve">TIPO DE AFECTACIÓN </t>
  </si>
  <si>
    <t xml:space="preserve">POSIBLES CONSECUENCIAS </t>
  </si>
  <si>
    <t>Leve 20%</t>
  </si>
  <si>
    <t>Menor 40%</t>
  </si>
  <si>
    <t>Moderado 60%</t>
  </si>
  <si>
    <t>Mayor 80%</t>
  </si>
  <si>
    <t>Catastrófico 100%</t>
  </si>
  <si>
    <t>Peso</t>
  </si>
  <si>
    <t>Efecto</t>
  </si>
  <si>
    <t xml:space="preserve">Económica </t>
  </si>
  <si>
    <t xml:space="preserve">Hace referencia a las posibles afectaciones que puede tener la Institución de tipo económico o financiero por factores internos o externos. 
</t>
  </si>
  <si>
    <t xml:space="preserve">Detrimento patrimonial
</t>
  </si>
  <si>
    <t>Reduce la probabilidad</t>
  </si>
  <si>
    <t xml:space="preserve">Indemnizaciones a terceros
</t>
  </si>
  <si>
    <t>Detectivo</t>
  </si>
  <si>
    <t xml:space="preserve">Afectaciones a la ejecución presupuestal
</t>
  </si>
  <si>
    <t>Correctivo</t>
  </si>
  <si>
    <t>Reduce el Impacto</t>
  </si>
  <si>
    <t>Pagos por sanciones y/o multas impuestas a la institución o a sus funcionarios</t>
  </si>
  <si>
    <t>Reputacional</t>
  </si>
  <si>
    <t xml:space="preserve">Hace referencia a las posibles afectaciones que puede tener la Universidad debido a una percepción desfavorable de su imagen por parte de los grupos de interés, debido a eventualidades internas o externas. </t>
  </si>
  <si>
    <t xml:space="preserve">Deterioro de la imagen Institucional o del proceso </t>
  </si>
  <si>
    <t>CLASES IMPLEMENTACIÓN DEL CONTROL</t>
  </si>
  <si>
    <t>Insatisfacción de uno o varios de los grupos de interés</t>
  </si>
  <si>
    <t>Descripción</t>
  </si>
  <si>
    <t>Deterioro de la calidad académica y administrativa</t>
  </si>
  <si>
    <t>Controles que implican actividades de procesamiento o validación de información que se ejecutan por un sistema y/o aplicativo de manera automática sin la intervención de personas para su realización.</t>
  </si>
  <si>
    <t xml:space="preserve">Hallazgos de auditorías internas y/o externas </t>
  </si>
  <si>
    <t>Manual</t>
  </si>
  <si>
    <t>Controles que son ejecutados por una persona, tiene implícito el error humano.</t>
  </si>
  <si>
    <t xml:space="preserve">Entrega de información con inconsistencias </t>
  </si>
  <si>
    <t xml:space="preserve">Pérdida de información relevante para la Institución o el proceso </t>
  </si>
  <si>
    <t xml:space="preserve">Vulneraciones a la información </t>
  </si>
  <si>
    <t>CLASES TRATAMIENTO DEL RIESGO</t>
  </si>
  <si>
    <t>Fallas en la prestación del servicio</t>
  </si>
  <si>
    <t>Reducir</t>
  </si>
  <si>
    <t xml:space="preserve">Pérdida de la confianza y credibilidad Institucional o del proceso </t>
  </si>
  <si>
    <t>Transferir</t>
  </si>
  <si>
    <t>Insatisfacción y afectación de la salud y el bienestar de los usuarios</t>
  </si>
  <si>
    <t>Aceptar</t>
  </si>
  <si>
    <t>Afectaciones a terceros por inadecuada gestión ambiental</t>
  </si>
  <si>
    <t>Evitar</t>
  </si>
  <si>
    <t>Peticiones, Quejas y/o reclamos</t>
  </si>
  <si>
    <t>Económica y Reputacional</t>
  </si>
  <si>
    <t xml:space="preserve">Hace referencia a la posibilidad de afectación de los dos aspectos referenciados Económico y Reputacional.  </t>
  </si>
  <si>
    <t>Incumplimiento de Normativa Interna y Externa</t>
  </si>
  <si>
    <t>Hallazgos administrativos, disciplinarios, sancionatorio, fiscales y penales</t>
  </si>
  <si>
    <t>Obras inconclusas o mala calidad de las obras</t>
  </si>
  <si>
    <t>TIPÓS DE RIESGOS</t>
  </si>
  <si>
    <t xml:space="preserve">Interrupción o afectación de las actividades académico administrativas </t>
  </si>
  <si>
    <t>Incumplimiento en las metas (indicadores) y objetivos institucionales y/o de proceso</t>
  </si>
  <si>
    <t>Reprocesos por falencias en la gestión del proceso</t>
  </si>
  <si>
    <t>Incumplimiento en los tiempos de entrega (información, productos, obras, otros)</t>
  </si>
  <si>
    <t xml:space="preserve">Accidentes e incidentes </t>
  </si>
  <si>
    <t>CLASIFICACIÓN DEL RIESGO</t>
  </si>
  <si>
    <t xml:space="preserve">Afectación o deterioro de la infraestructura física </t>
  </si>
  <si>
    <t xml:space="preserve">Afectación en la prestación del servicio por factores externos o internos (Orden público, salud pública, ambientales, otros)  </t>
  </si>
  <si>
    <t>Ejecución y administración de procesos</t>
  </si>
  <si>
    <t>Pérdidas derivadas de errores en la ejecución y administración de procesos.</t>
  </si>
  <si>
    <t xml:space="preserve">Pérdida de certificación y habilitación </t>
  </si>
  <si>
    <t>Fraude externo</t>
  </si>
  <si>
    <t xml:space="preserve">Pérdida derivada de actos de fraude por personas ajenas a la organización (no participa personal de la entidad). </t>
  </si>
  <si>
    <t xml:space="preserve">Pérdida debido a actos de fraude, actuaciones irregulares, comisión de hechos delictivos abuso de confianza, apropiación indebida, incumplimiento de regulaciones legales o internas de la entidad en las cuales está involucrado por lo menos 1 participante interno de la organización, son realizadas de forma intencional y/o con ánimo de lucro para sí mismo o para terceros. </t>
  </si>
  <si>
    <t>Fallas tecnológicas</t>
  </si>
  <si>
    <t xml:space="preserve">Errores en hardware, software, telecomunicaciones, interrupción de servicios básicos. </t>
  </si>
  <si>
    <t>Relaciones laborales</t>
  </si>
  <si>
    <t xml:space="preserve">Pérdidas que surgen de acciones contrarias a las leyes o acuerdos de empleo, salud o seguridad, del pago de demandas por daños personales o de discriminación. </t>
  </si>
  <si>
    <t>Usuarios, productos y prácticas</t>
  </si>
  <si>
    <t xml:space="preserve">Fallas negligentes o involuntarias de las obligaciones frente a los usuarios y que impiden satisfacer una obligación profesional frente a éstos. </t>
  </si>
  <si>
    <t>Daños a activos fijos/ eventos externos</t>
  </si>
  <si>
    <t>Pérdida por daños o extravíos de los activos fijos por desastres naturales u otros riesgos/eventos externos como atentados, vandalismo, orden público.</t>
  </si>
  <si>
    <t>TIPOS DE DOCUMENTACIÓN</t>
  </si>
  <si>
    <t xml:space="preserve">Controles que están documentados en el proceso, ya sea en manuales, procedimientos, guías o cualquier otro documento propio del proceso. </t>
  </si>
  <si>
    <t>Sin documentar</t>
  </si>
  <si>
    <t>controles que pese a que se ejecutan en el proceso NO se encuentran documentados en ningún documento propio del proceso.</t>
  </si>
  <si>
    <t>TIPOS DE FRECUENCIAS</t>
  </si>
  <si>
    <t>Todos los días</t>
  </si>
  <si>
    <t>Cada 7-8 días</t>
  </si>
  <si>
    <t>Quincenal</t>
  </si>
  <si>
    <t>Cada 15 días</t>
  </si>
  <si>
    <t>Una vez al Mes</t>
  </si>
  <si>
    <t>Bimestral</t>
  </si>
  <si>
    <t>Cada dos meses</t>
  </si>
  <si>
    <t>Trimestral</t>
  </si>
  <si>
    <t>Cada tres meses</t>
  </si>
  <si>
    <t>Semestral</t>
  </si>
  <si>
    <t>Cada seis meses</t>
  </si>
  <si>
    <t>Cada año</t>
  </si>
  <si>
    <t>Bienal</t>
  </si>
  <si>
    <t>Cada dos años</t>
  </si>
  <si>
    <t>Cuando aplique</t>
  </si>
  <si>
    <t>Cuando aplique Evidencia</t>
  </si>
  <si>
    <t>TIPOS EVIDENCIAS</t>
  </si>
  <si>
    <t>El control genera un registro que permite evidenciar su ejecución.</t>
  </si>
  <si>
    <t>Sin registro</t>
  </si>
  <si>
    <t>El control no genera un registro de su ejecución.</t>
  </si>
  <si>
    <t>Código: FSI.XX</t>
  </si>
  <si>
    <t>Versión: 01</t>
  </si>
  <si>
    <t>PROCESO SERVICIOS INFORMÁTICOS Y DE TELECOMUNICACIONES</t>
  </si>
  <si>
    <t>SUBPROCESO SEGURIDAD DE LA INFORMACIÓN</t>
  </si>
  <si>
    <t>División de Tecnologías de la Información y la Comunicación</t>
  </si>
  <si>
    <r>
      <t xml:space="preserve">UAA </t>
    </r>
    <r>
      <rPr>
        <b/>
        <strike/>
        <sz val="14"/>
        <color theme="1"/>
        <rFont val="Calibri"/>
        <family val="2"/>
        <scheme val="minor"/>
      </rPr>
      <t>/ PROCESO:</t>
    </r>
  </si>
  <si>
    <t>Pérdida de Disponibilidad</t>
  </si>
  <si>
    <t>Pérdida de Confidencialidad</t>
  </si>
  <si>
    <t>Pérdida de Integridad</t>
  </si>
  <si>
    <t>ANÁLISIS DEL RIESGO - INHERENTE</t>
  </si>
  <si>
    <t>N° Control</t>
  </si>
  <si>
    <r>
      <rPr>
        <sz val="10"/>
        <rFont val="Humanst521 BT"/>
        <family val="2"/>
      </rPr>
      <t xml:space="preserve">Control Anexo A </t>
    </r>
    <r>
      <rPr>
        <sz val="10"/>
        <color rgb="FFFF0000"/>
        <rFont val="Humanst521 BT"/>
        <family val="2"/>
      </rPr>
      <t xml:space="preserve">
(ISO/IEC 27001)</t>
    </r>
  </si>
  <si>
    <t>UAA:</t>
  </si>
  <si>
    <t>N.° Control</t>
  </si>
  <si>
    <t>Control Anexo A 
(ISO/IEC 27001)</t>
  </si>
  <si>
    <t>Código: FSI.35</t>
  </si>
  <si>
    <t xml:space="preserve">Fecha de actualización: </t>
  </si>
  <si>
    <t>CONTROL DE CAMBIOS</t>
  </si>
  <si>
    <t>VERSIÓN</t>
  </si>
  <si>
    <t xml:space="preserve">FECHA DE APROBACIÓN </t>
  </si>
  <si>
    <t>DESCRIPCIÓN DE CAMBIOS REALIZADOS</t>
  </si>
  <si>
    <t>Abril 24 de 2025</t>
  </si>
  <si>
    <t>Creación del documento</t>
  </si>
  <si>
    <t>Servicios de Tecnología de la Información</t>
  </si>
  <si>
    <t>Correo electronico,  Sistemas de Información, Aplicativos, Maquinas  o Servidores virtuales, Bases de Datos, Internet, Intranet, Wifi, LAN, copias de seguridad</t>
  </si>
  <si>
    <t>Gestión inadecuada de accesso a los activos o activos asociados o a la información institucional</t>
  </si>
  <si>
    <t>Ausencia de lineamientos o directrices institucionales</t>
  </si>
  <si>
    <t>Ausencia de linieamientos institucionales para gestionar adecuadamente los activos, la información o los servicios que se acceden por medio de estos activos o activos asociados.</t>
  </si>
  <si>
    <t>Cambios frecuentes de la alta dirección</t>
  </si>
  <si>
    <t>Acceso remoto no controlados o no autorizados</t>
  </si>
  <si>
    <t>Personal o proveedor inconforme o mal intencionado</t>
  </si>
  <si>
    <t>Falta de monitoreo continuo para detectar actividad sospechosa sobre los activo o activos asociados</t>
  </si>
  <si>
    <t>C01</t>
  </si>
  <si>
    <t>5.1 Políticas de Seguridad de la información</t>
  </si>
  <si>
    <t>Establecer un conjunto de lineamientos institucionales que permitan gestionar de manera adecuada los servicios de red y activos basadas en buenas practicas o estandares de seguridad de la información</t>
  </si>
  <si>
    <t>C02</t>
  </si>
  <si>
    <t>5.9 Inventario de información y otros activos asociados</t>
  </si>
  <si>
    <t>Construir el inventario de los activos de información de la UAA y asignar el nivel de criticidad de acuerdo a los lineamientos institucionales</t>
  </si>
  <si>
    <t>C05</t>
  </si>
  <si>
    <t>5.2 Roles y responsabilidades</t>
  </si>
  <si>
    <t>Definir los roles y responsabilidades de la seguridad de la información</t>
  </si>
  <si>
    <t>C06</t>
  </si>
  <si>
    <t>5.35 Revisiones independientes de la seguridad de la información</t>
  </si>
  <si>
    <t>Realizar revisiones o auditorias relacionadas con la seguridad de información ya sea por una organización externa especializada o personal interno competente y ajeno al area de trabajo auditada.</t>
  </si>
  <si>
    <t>C08</t>
  </si>
  <si>
    <t>8.3 Restricciones de acceso a la información</t>
  </si>
  <si>
    <t>Desarrollo de aplicativo para controlar el dominio de acceso de información a los sistemas de información, basado en los roles de los funcionarios, proveedores o contratistas autorizados.</t>
  </si>
  <si>
    <t>C09</t>
  </si>
  <si>
    <t>8.10 Eliminación de la información</t>
  </si>
  <si>
    <t>Formatear o restaurar los activos a la configuración del fabricante</t>
  </si>
  <si>
    <t>C07</t>
  </si>
  <si>
    <t>5.36 Conformidad con las políticas, reglas y estándares de seguridad de la
información</t>
  </si>
  <si>
    <t>Aplicar las acciones correctivas o de mejora según los resultados de las revisiones o auditorias</t>
  </si>
  <si>
    <t>C10</t>
  </si>
  <si>
    <t>5.37 Documentación de procedimientos operacionales</t>
  </si>
  <si>
    <t>Establecer lineamientos y documentar procedimientos, guías o manuales  para gestionar el acceso a activos.</t>
  </si>
  <si>
    <t>7.6 El trabajo en áreas seguras</t>
  </si>
  <si>
    <t>C11</t>
  </si>
  <si>
    <t>5.23 Seguridad de la información para el uso de servicios en la nube</t>
  </si>
  <si>
    <t>Establecer lineamientos cuando se requieran adquirir servicios en la nube</t>
  </si>
  <si>
    <t>C12</t>
  </si>
  <si>
    <t>6.6 Acuerdos de confidencialidad o no divulgación</t>
  </si>
  <si>
    <t>Establecer acuerdos de confidencialidad con proveedores, personal contratado o vinculado en función la criticidad de la información o activos de información a los cuales tendrá acceso.</t>
  </si>
  <si>
    <t>5.20 Abordar la seguridad de la información dentro de los acuerdos de proveedores</t>
  </si>
  <si>
    <t>C13</t>
  </si>
  <si>
    <t>5.12 Clasificación de la información</t>
  </si>
  <si>
    <t>Establecer lineamientos para la clasificación de la información y activos de información</t>
  </si>
  <si>
    <t>C14</t>
  </si>
  <si>
    <t>5.14 Transferencia de la información</t>
  </si>
  <si>
    <t>Establecer lineamientos para la transferencia de la información institucional</t>
  </si>
  <si>
    <t>C15</t>
  </si>
  <si>
    <t>8.13 Copias de seguridad de la información</t>
  </si>
  <si>
    <t>Guia para la realización de copias de seguridad de la información procesada por servidores de misión critica</t>
  </si>
  <si>
    <t>C16</t>
  </si>
  <si>
    <t>Establecer lineamientos para la realización y gestión de copias de seguridad en el documento de políticas</t>
  </si>
  <si>
    <t>C17</t>
  </si>
  <si>
    <t>8.33 Datos de Prueba</t>
  </si>
  <si>
    <t>Suministrar acceso a los ambientes de prueba solo al personal autorizado en base al cumplimiento de sus funciones</t>
  </si>
  <si>
    <t>C18</t>
  </si>
  <si>
    <t>7.10 Soportes de almacenamiento</t>
  </si>
  <si>
    <t>Establecer lineamientos para la gestión de medios de almacenamiento removibles cuando son usados para almacenar información</t>
  </si>
  <si>
    <t>C19</t>
  </si>
  <si>
    <t>5.10 Uso aceptable de la información y activos asociados</t>
  </si>
  <si>
    <t>Establecer lineamientos para el uso de aceptable o inadecuado de activos, en los casos que aplique</t>
  </si>
  <si>
    <t>C20</t>
  </si>
  <si>
    <t>5.34 Protección y privacidad de la PII (Información Personal Identicable)</t>
  </si>
  <si>
    <t>Estabecer lineamientos para el tratamiento de datos personales</t>
  </si>
  <si>
    <t>C21</t>
  </si>
  <si>
    <t>5.3 Segregación de tareas</t>
  </si>
  <si>
    <t>Implimentar mecanismo de control de acceso basado en roles</t>
  </si>
  <si>
    <t>C22</t>
  </si>
  <si>
    <t>Definir los lideres, areas o servicios de red que deben ser segregados para evitar conflicto de intereses y responsabilidades</t>
  </si>
  <si>
    <t>C23</t>
  </si>
  <si>
    <t>6.8 Notificación de los eventos de seguridad de la información</t>
  </si>
  <si>
    <t>Implementación de la mesa de ayuda para la gestión de solicitudes y notificación de eventos relacionados con la seguridad de la información</t>
  </si>
  <si>
    <t>C24</t>
  </si>
  <si>
    <t>5.4 Responsabilidades de la dirección</t>
  </si>
  <si>
    <t>Asignación de acciones relacionadas con la seguridad de la información desde el Comité Institucional de Gestión y Desempeño.</t>
  </si>
  <si>
    <t>C25</t>
  </si>
  <si>
    <t>8.1 Dispositivos finales de usuarios</t>
  </si>
  <si>
    <t>Controlar el acceso de los usuarios que acceden desde dispositivos móviles de acuerdo al rol institucional del usuario.</t>
  </si>
  <si>
    <t>C26</t>
  </si>
  <si>
    <t>6.7 Teletrabajo</t>
  </si>
  <si>
    <t xml:space="preserve">Implementación de VPN para limitar el acceso a usuarios autorizados </t>
  </si>
  <si>
    <t>C27</t>
  </si>
  <si>
    <t>Establecer lineamientos para la conectivdad remota sobre activos institucionales.</t>
  </si>
  <si>
    <t>C28</t>
  </si>
  <si>
    <t>7.9 Seguirdad de los equipos fuera de las instalaciones</t>
  </si>
  <si>
    <t>Establecer lineamientos para la protección de los activos cuando son usados fuera de las instalaciones.</t>
  </si>
  <si>
    <t>C29</t>
  </si>
  <si>
    <t>8.20 Seguridad de redes</t>
  </si>
  <si>
    <t>Separar las redes para gestionar el control de acceso a los servicios por parte de lo usuarios de acuerdo sus roles</t>
  </si>
  <si>
    <t>C30</t>
  </si>
  <si>
    <t>6.1 Comprobación</t>
  </si>
  <si>
    <t>Validar los antecedentes de proveedores, contratistas o personal a vincular acogiendose a las normas y reglamentación institucional que permitan asegurar el personal vinculado o ente contratado es el adecuado para el cumplimiento de las funciones.</t>
  </si>
  <si>
    <t>C31</t>
  </si>
  <si>
    <t>6.2 Terminos y condiciones de contratación</t>
  </si>
  <si>
    <t>Establecer lineamientos sobre las responsabilidades y obligaciones de los funcionarios, proveedores o contratistas en el cumplimiento y aceptación de las políticas institucionales de seguridad y privacidad de la información.</t>
  </si>
  <si>
    <t>C32</t>
  </si>
  <si>
    <t>7.3 Seguridad de oficinas despachos y recursos</t>
  </si>
  <si>
    <t>Mantener los espacios de gestión o procesamiento de información restringuida de acceso al publico, con cerraduras y con los minimos indicios de etiquetado sobre la labor que se realiza en ellos</t>
  </si>
  <si>
    <t>C33</t>
  </si>
  <si>
    <t>6.4 Proceso Disciplinario</t>
  </si>
  <si>
    <t>Establecer lineamientos dentro de la políticas de seguridad y privacidad de la información la posibilidad de incurrir en un proceso disciplinario isntitucional en el caso de la violación de las políticas establecidas.</t>
  </si>
  <si>
    <t>C34</t>
  </si>
  <si>
    <t>8.16 Seguimiento de actividades</t>
  </si>
  <si>
    <t>Revisión de los registros de accesos a los servicios de red en busca de comportamientos
anómalos o cuando se presenten situaciones adversas</t>
  </si>
  <si>
    <t>C35</t>
  </si>
  <si>
    <t>5.31 Requisitos legales, estatutarios, reglamentarios y contractuales</t>
  </si>
  <si>
    <t xml:space="preserve">Identificar, establecer y adoptar lineamientos basados en normatividad gubernamental relevantes a la seguridad de la información </t>
  </si>
  <si>
    <t>Documento de Politicas de Seguridad y Privacidad de la Información</t>
  </si>
  <si>
    <t>Documento con el Inventario de Activos de Información - Manual de implementación de las políticas de seguridad y privacidad de la información</t>
  </si>
  <si>
    <t>Plan de auditoria interno o externo</t>
  </si>
  <si>
    <t>Sistema de información de roles</t>
  </si>
  <si>
    <t>Documento de Politicas de Seguridad y Privacidad de la Información  - Manual de implementación de las políticas de seguridad y privacidad de la información</t>
  </si>
  <si>
    <t>Acciones correctivas o de mejoras descritas en las auditorias</t>
  </si>
  <si>
    <t xml:space="preserve">Procedimientos: PSI.06, PSI.10, PSI.11, PSI.12, PSI.13, PSI.14.
Guia: Control de Acceso fisico a espacios de procesamiento de información. 
Termino y Usos de la Página Web MSI.01
</t>
  </si>
  <si>
    <t>Documento de Politicas de Seguridad y Privacidad de la Información
-
Acuerdos firmados con personal vinculado o proveedores, contratistas contratados</t>
  </si>
  <si>
    <t>Guía realización de backup - GSI.02</t>
  </si>
  <si>
    <t>Registro de ejecución - https://wikirsi.uis.edu.co/en/home</t>
  </si>
  <si>
    <t>Manual de funciones - Mapa organización DTIC</t>
  </si>
  <si>
    <t>https://mda.uis.edu.co/</t>
  </si>
  <si>
    <t>Acta del Comité Institucional de Gestión y Desempeño.</t>
  </si>
  <si>
    <t>Registro de acceso</t>
  </si>
  <si>
    <t>Registro de funcionamiento</t>
  </si>
  <si>
    <t>Registro de funcionamiento y segmentación de redes</t>
  </si>
  <si>
    <t>Log de registros de accesos</t>
  </si>
  <si>
    <t>Expediente precontractual</t>
  </si>
  <si>
    <t>Desarrollo de software</t>
  </si>
  <si>
    <t>R2</t>
  </si>
  <si>
    <t xml:space="preserve">Base de datos  de sistemas de información  </t>
  </si>
  <si>
    <t>Gestión indebida de la base de datos o del software que la adminsitra</t>
  </si>
  <si>
    <t xml:space="preserve">Cambios permanente producidos por el avance tecnológico que obliga adoptar cambios </t>
  </si>
  <si>
    <t>Perdida de Disponibilidad</t>
  </si>
  <si>
    <t>Ausencia de mecanismos de respaldo o de alta disponibilidad</t>
  </si>
  <si>
    <t>Fallas tecnológicas, Fraude interno, Fraude externo</t>
  </si>
  <si>
    <t>Ataque informático</t>
  </si>
  <si>
    <t>Gestor de base desactualizado</t>
  </si>
  <si>
    <t>Uso de software de acceso no autorizado o no adecuado</t>
  </si>
  <si>
    <t>C36</t>
  </si>
  <si>
    <t>Realización de copias de seguridad de acuerdo al plan de backup establecido</t>
  </si>
  <si>
    <t>C37</t>
  </si>
  <si>
    <t>Implementación de Firewall y actividades de correlación de registros de acceso: datos de acceso externos, log de diferentes tipos (dirección de acceso, hora, puertos desde los cuales se accede, a qué servidores). 
A nivel de servidores, como son linux. se lleva un control de qué usario ingresa, hora, de qué terminal.</t>
  </si>
  <si>
    <t>C38</t>
  </si>
  <si>
    <t>8.7 Controles contra codigo malicioso</t>
  </si>
  <si>
    <t>Instalación y actualización de antivirus en estaciones de trabajo o servidores que permitan la exploración, detección y reparación de código dañino.</t>
  </si>
  <si>
    <t>C39</t>
  </si>
  <si>
    <t>8.8 Gestión de vulnerabilidades técnicas</t>
  </si>
  <si>
    <t>Usar herramientas de exploración de vulnerabilidades, adecuadas a las tecnologías actuales, para identificar vulnerabilidades.</t>
  </si>
  <si>
    <t>C40</t>
  </si>
  <si>
    <t>Mantener software actualizado de acuerdo a las especificaciones de seguridad del proveedor</t>
  </si>
  <si>
    <t>C41</t>
  </si>
  <si>
    <t>8.19 Instalación del software en sistemas de producción</t>
  </si>
  <si>
    <t>Establecer acuerdos de servicios con proveedores que permita la actualización del software utilizado para mantener el funcionamiento adecuado del activo y de su seguridad.</t>
  </si>
  <si>
    <t>C42</t>
  </si>
  <si>
    <t>8.18 Uso de los programas de utilidad con privilegios</t>
  </si>
  <si>
    <t>Emitir lineamiento de prohibición del uso de programas utilitarios no autorizados, por partes de funcionarios, que puedan violar los controles de acceso establecidos sobre los sistemas de información o sus datos</t>
  </si>
  <si>
    <t>C43</t>
  </si>
  <si>
    <t>6.3 Conciencia, educación y capacitación en seguridad de la información</t>
  </si>
  <si>
    <t>Ofrecer espacios de capacitación o formación orientado por personal especializado como DBA</t>
  </si>
  <si>
    <t>C44</t>
  </si>
  <si>
    <t>Concienzar a los usuarios sobre los riesgos de seguridad a ociasionar por  el uso del software no autorizado</t>
  </si>
  <si>
    <t>Cinta de backup</t>
  </si>
  <si>
    <t>Registro en funcionamiento</t>
  </si>
  <si>
    <t>Contratos: Terminos y condiciones de convocatorias</t>
  </si>
  <si>
    <t>InfoTips - Plan Capacitación</t>
  </si>
  <si>
    <t>Registro de asistencia</t>
  </si>
  <si>
    <t>Desarrollo de Software</t>
  </si>
  <si>
    <t>R3</t>
  </si>
  <si>
    <t xml:space="preserve">Base de datos de sistemas de información  </t>
  </si>
  <si>
    <t>Ataque de malware o ransomware</t>
  </si>
  <si>
    <t>Ausencia de actualizaciones de seguridad</t>
  </si>
  <si>
    <t>Perdida de Integridad</t>
  </si>
  <si>
    <t>R4</t>
  </si>
  <si>
    <t>Sistemas de Información</t>
  </si>
  <si>
    <t>Funcionamiento deficiente de los entornos de desarrollo</t>
  </si>
  <si>
    <t>Gestión inadecuada de los entornos</t>
  </si>
  <si>
    <t>Caida de los servicios o servidores bajo los cuales funcionan los sistemas de información</t>
  </si>
  <si>
    <t>Malas practicas de desarrollo o ataque informatico</t>
  </si>
  <si>
    <t>R5</t>
  </si>
  <si>
    <t>Modificación no autorizada o mal intencionda sobre el codigo</t>
  </si>
  <si>
    <t>Deficiencia para realizar vigilancia sobre las alteraciones o vulnerabilidades sobre el codigo desarrollado</t>
  </si>
  <si>
    <t>R6</t>
  </si>
  <si>
    <t>Servidores físicos, Centro de Datos Principal o Alterno, Infraestructura LAN y WIFI, Sistema de almacenamiento, Librería de cintas de backup, Switches  de distribución - Nucleo - ToR, Centros de Cableado estructurado, Firewall Perimetral, Controladoras</t>
  </si>
  <si>
    <t>Caida de servicios informaticos implementados</t>
  </si>
  <si>
    <t>Gestión inadecuada de la funcionalidad</t>
  </si>
  <si>
    <t>R7</t>
  </si>
  <si>
    <t>Fallas en el firware y hardware</t>
  </si>
  <si>
    <t>Hardware obsoleto sin mantenimiento o piezas de repuesto no disponibles o manipulación indebida</t>
  </si>
  <si>
    <t>R8</t>
  </si>
  <si>
    <t>Correo electronico, Internet</t>
  </si>
  <si>
    <t>Cambios de las condiciones establecidas en los tipos de licienciamientos o cambios obligatorios por innovación tecnologica sobre los servicios</t>
  </si>
  <si>
    <t>Gestión inadecuada de los acuerdos o contratos de licenciamentos con proveedores</t>
  </si>
  <si>
    <t>Configuraciones de seguridad obsoletas</t>
  </si>
  <si>
    <t>Fraude externo, Fraude interno</t>
  </si>
  <si>
    <t>Falta de monitoreo continuo para detectar actividad sospechosa sobre el activo</t>
  </si>
  <si>
    <t>Falta de segmentación de la red</t>
  </si>
  <si>
    <t>Falta de redundancia en la infraestructura tecnológica.</t>
  </si>
  <si>
    <t>Fallas tecnológicas, Ejecución y administración de procesos</t>
  </si>
  <si>
    <t>Gestión indebida de la capacidad tecnologica</t>
  </si>
  <si>
    <t>Rotación de personal o ausencia de personal cualificado para controlar y monitorear incidentes de seguridad informática o falta de conocimiento en la gestión adecuada de los entornos desarrollo implementados</t>
  </si>
  <si>
    <t>Ambientes de desarrollo configurados o accedidos inadecuadamente</t>
  </si>
  <si>
    <t>Ausencia de pruebas de vulnerabilidades o de  funcionalidad del codigo</t>
  </si>
  <si>
    <t xml:space="preserve">Gestión inadecuada de la metodologia de desarrollo o  falta de madurez de los procesos de implementación </t>
  </si>
  <si>
    <t>Fallas o interrucciones en las instalaciones de procesamiento o en las fuentes de suministro de los servicios esenciales</t>
  </si>
  <si>
    <t>Falta de personal especializado para controlar y monitorear incidentes de seguridad informática</t>
  </si>
  <si>
    <t>Personal o proveedor inconforme</t>
  </si>
  <si>
    <t>Ataque de denegación de servicios DDoS</t>
  </si>
  <si>
    <t>Ausencia de mecanismos de auditorias, monitoreo o revisión sobre transacciones, codigo desarrollado o datos considerados sensibles</t>
  </si>
  <si>
    <t>Inserción de codigo inseguro</t>
  </si>
  <si>
    <t>Abuso de poder de funcionarios o asignación excesiva de permisos accesos</t>
  </si>
  <si>
    <t>Codigo desarrollado sin seguridad</t>
  </si>
  <si>
    <t>Empleados inconformes</t>
  </si>
  <si>
    <t>Robo, extravio o fallo de Hardware</t>
  </si>
  <si>
    <t>Fallas tecnológicas, Fraude interno, Daños a activos fijos/ eventos externos</t>
  </si>
  <si>
    <t>Infraestructura fisica protegida o adecuada ineficientemente</t>
  </si>
  <si>
    <t>Interrupción de suministro de servicios esenciales: electricidad, internet, aire</t>
  </si>
  <si>
    <t>Falta de redundancia</t>
  </si>
  <si>
    <t>Ausencia de monitoreo o supervisión sobre la capacidad y funcionamiento</t>
  </si>
  <si>
    <t>Ausencia de planes de recuperación</t>
  </si>
  <si>
    <t>Gestión indebida de parcheo,  actualizaciones o configuraciones sobre el software</t>
  </si>
  <si>
    <t>Infraestructura fisica protegida o mantenida ineficientemente</t>
  </si>
  <si>
    <t>Fallas tecnológicas, Usuarios, productos y prácticas</t>
  </si>
  <si>
    <t>Desastre natural o ataques mal intencionados</t>
  </si>
  <si>
    <t>Obsolecencia tecnologica</t>
  </si>
  <si>
    <t>Cambios generalizadas en las plataformas de los proveedores</t>
  </si>
  <si>
    <t>Ejecución y administración de procesos, Fraude externo</t>
  </si>
  <si>
    <t>Corte de servicio por incumplimiento contractual</t>
  </si>
  <si>
    <t>Dependencia exclusiva de un proveedor o conexión sin respaldo</t>
  </si>
  <si>
    <t>Saturación de la red por ataques de denegación de servicio DDoS</t>
  </si>
  <si>
    <t>Interrupción del fluido electrico</t>
  </si>
  <si>
    <t>Fallas tecnicas en la infraestructura del proveedor</t>
  </si>
  <si>
    <t>C45</t>
  </si>
  <si>
    <t>8.9 Gestión de la configuración</t>
  </si>
  <si>
    <t>Aplicar políticas tecnicas de seguridad en las configuración  de los motores de bases de datos, servidores o sistemas operativos sobre los cuales funcionan las bases de datos, basafos en fallas detectadas.</t>
  </si>
  <si>
    <t>C46</t>
  </si>
  <si>
    <t>8.23 Filtrado Webs</t>
  </si>
  <si>
    <t>Restringuir el acceso a sitios web externos clasificados o conocidos como maliciosos o sospechosos</t>
  </si>
  <si>
    <t>C47</t>
  </si>
  <si>
    <t>Registrar trazabilidad de navegabilidad sobre la red al igual que determinadas transacciones relacionados con la actividad de los sistemas sobre las bases de datos y de la red;</t>
  </si>
  <si>
    <t>C48</t>
  </si>
  <si>
    <t>8.21 Seguridad de los servicios de red</t>
  </si>
  <si>
    <t>Restringuir el acceso a los datos y sistemas mediante la definición y separación de cada dominio de red haciendo uso de puertas o pasarelas a cada subred</t>
  </si>
  <si>
    <t>8.22 Segregación en redes</t>
  </si>
  <si>
    <t>C49</t>
  </si>
  <si>
    <t>8.14 Redundancia de los recursos de tratamiento de la información</t>
  </si>
  <si>
    <t>Implementar dos data center con sistemas o datos duplicados.</t>
  </si>
  <si>
    <t>C50</t>
  </si>
  <si>
    <t>Implementar Arquitectura de Sistemas con redundancia en varios ambientes de desarrollo</t>
  </si>
  <si>
    <t>C51</t>
  </si>
  <si>
    <t>8.6 Gestión de capacidades</t>
  </si>
  <si>
    <t>Formular planes de actualización de la infraestructura tecnologica en base a las necesidades emergentes y tendencias actuales por la funcionalidad de los procesos.</t>
  </si>
  <si>
    <t>C52</t>
  </si>
  <si>
    <t>C53</t>
  </si>
  <si>
    <t>Monitorear el incremento del almacenamiento en bases de datos, el aumento sustancial e inesperado de navegación de los canales de red, la presencia de ficheros de gran tamaño.</t>
  </si>
  <si>
    <t>C54</t>
  </si>
  <si>
    <t>Separar los accesos de los ambientes de desarrollo de acuerdo a roles y necesidades de revisión, aprobación, diseño, implementación, pruebas.</t>
  </si>
  <si>
    <t>C55</t>
  </si>
  <si>
    <t>Actualizar el conocimiento del personal técnico por medio de actividades de formación llevadas a cabo por expertos o consultadores, o asistiendo a conferencias y eventos en pro de la mejora de las destrezas o experiencias especificas.</t>
  </si>
  <si>
    <t>C56</t>
  </si>
  <si>
    <t>8.25 Seguridad en el ciclo de vida del desarrollo</t>
  </si>
  <si>
    <t xml:space="preserve">Establecer los lineamientos para la configuración de las herramientas de desarrollo  (IDE) para favorecer la creación de codigo seguro </t>
  </si>
  <si>
    <t>C57</t>
  </si>
  <si>
    <t>Habilitar o deshailitar funcionalidades o configuraciones sobre los entornos de desarrollo, o activos asociados a estos, que permitan garantizar la seguridad y disponibilidad de los ambientes de desarrollo y que dichas funcionalidades o configuraciones no sean alteradas por cambios no autorizados o incorrectos</t>
  </si>
  <si>
    <t>C58</t>
  </si>
  <si>
    <t>8.31 Separación de los entornos de desarrollo</t>
  </si>
  <si>
    <t>Implementación de varios entornos de desarrollo que van desde el ambiente de desarrollo hasta el de producción.</t>
  </si>
  <si>
    <t>C59</t>
  </si>
  <si>
    <t>8.4 Acceso al codigo fuente</t>
  </si>
  <si>
    <t>Implemenar mecanismo que limiten el acceso al codigo fuente solo por personal autorizado y al ambiente de trabajo asignado: Control de acceso por VPN, Autenticación, Definición de perfiles.</t>
  </si>
  <si>
    <t>Realizar inventario de los activos de información asociados a los servicios de red con el fin de identificar sus posibles vulnerabilidades y amenazas</t>
  </si>
  <si>
    <t>C60</t>
  </si>
  <si>
    <t>7.14 Eliminación y reutilización de equipos</t>
  </si>
  <si>
    <t>Establecer lineamientos para la eliminación de la información o donación, reutilización o dada de baja de equipos debido al tipo de información sensible que almacena.</t>
  </si>
  <si>
    <t>C61</t>
  </si>
  <si>
    <t>8.28 Codificación segura</t>
  </si>
  <si>
    <t>Establecer lineamientos para la metodología de desarrollo y los cambios a aplicar que permitan gestionar el ciclo de vida del desarrollo</t>
  </si>
  <si>
    <t>C62</t>
  </si>
  <si>
    <t>8.29 Pruebas de seguridad en desarrollo y aceptación</t>
  </si>
  <si>
    <t>Definir tipos de pruebas a aplicar sobre los desarrollos en sus diferentes ambientes e implementar herramientas que permitan la automatización de las mismas.</t>
  </si>
  <si>
    <t>C63</t>
  </si>
  <si>
    <t>8.34 Protección de los sistemas de información durante las pruebas de auditorías</t>
  </si>
  <si>
    <t>Establecer en el plan de auditoria los activos involucrados y acordar el alcance de las pruebas con el fin de determinar el impacto de funcionamiento.</t>
  </si>
  <si>
    <t>C64</t>
  </si>
  <si>
    <t>Ejecutar pruebas de penetración o de exploración de vulnerabilidades por medio de consultorias o personal interno con el fin de detectar falencias de seguridad.</t>
  </si>
  <si>
    <t>C65</t>
  </si>
  <si>
    <t>8.27 Arquitectura segura de sistemas y principios de ingeniería</t>
  </si>
  <si>
    <t>Documentar la metodologia de desarrollo a aplicar para gestionar el ciclo de vida del desarrollo y la capas de la arquitectura a implementar sobre  los sistemas de información</t>
  </si>
  <si>
    <t>C66</t>
  </si>
  <si>
    <t>Capacitar a los desarrolladores sobre la metodologia de desarrollo adoptado.</t>
  </si>
  <si>
    <t>C67</t>
  </si>
  <si>
    <t>8.32 Gestión de cambios</t>
  </si>
  <si>
    <t>Establecer los lineamientos a aplicar cuando se presente la necesidad de aplicar cambios que puedan poner en riesgo la funcionalidad y seguridad de los sistemas de información.</t>
  </si>
  <si>
    <t>C68</t>
  </si>
  <si>
    <t>8.30 Externalización del desarrollo</t>
  </si>
  <si>
    <t>Establecer directrices desde la política para cuando se requiera tercerizar el desarrollo.</t>
  </si>
  <si>
    <t>C69</t>
  </si>
  <si>
    <t>7.11 Instalaciones de suministro</t>
  </si>
  <si>
    <t>Implementar fuentes alternas de suministro de servicios esenciales: energia, electricidad, aire acondicionado</t>
  </si>
  <si>
    <t>C04</t>
  </si>
  <si>
    <t>5.24 Planificación y preparación de la gestión de incidentes de seguridad de información</t>
  </si>
  <si>
    <t>Establecer guía para la gestión de incidentes relacionados con la seguridad de la información.</t>
  </si>
  <si>
    <t>5.26 Respuestas a incidentes de seguridad de la información</t>
  </si>
  <si>
    <t>5.27 Apredizaje de los incidentes de seguridad de la información</t>
  </si>
  <si>
    <t>5.28 Recopilación de evidencias</t>
  </si>
  <si>
    <t>5.25 Roles y responsabilidades en seguridad de la información</t>
  </si>
  <si>
    <t>C70</t>
  </si>
  <si>
    <t>5.32 Derechos de propiedad intelectual (DPI)</t>
  </si>
  <si>
    <t>Establecer lineamientos para la protección de los derechos de propiedad intelectual sobre el codigo desarrollado</t>
  </si>
  <si>
    <t xml:space="preserve">8.15 Registro de eventos
</t>
  </si>
  <si>
    <t>C71</t>
  </si>
  <si>
    <t>8.17 Sincronización del reloj</t>
  </si>
  <si>
    <t>Implementar servidor NTP que permitan la sincronizar los relojes de los sistemas</t>
  </si>
  <si>
    <t>C72</t>
  </si>
  <si>
    <t>8.15 Registro de eventos</t>
  </si>
  <si>
    <t>Mantener registro de auditorias, definidas previamente, sobre las transacciones aplicadas a los datos desde los sistemas de información.</t>
  </si>
  <si>
    <t>C73</t>
  </si>
  <si>
    <t>5.33 Protección de los registros</t>
  </si>
  <si>
    <t>Controlar el acceso a los registros de eventos solo por personal autorizado.</t>
  </si>
  <si>
    <t>C74</t>
  </si>
  <si>
    <t>Pruebas de funcionalidad en un ambiente de pruebas de la herramienta RabbitMQ</t>
  </si>
  <si>
    <t>C75</t>
  </si>
  <si>
    <t>Implementación de una herramienta GIT para la gestión del codigo desarrollado</t>
  </si>
  <si>
    <t>C76</t>
  </si>
  <si>
    <t>Implementación de la interfaz Bochica</t>
  </si>
  <si>
    <t>C77</t>
  </si>
  <si>
    <t>Establecer procedimiento para la creación, cambio o mantenimiento de los sistemas de información</t>
  </si>
  <si>
    <t>C78</t>
  </si>
  <si>
    <t>8.2 Gestión de privilegios de acceso</t>
  </si>
  <si>
    <t>Aplicar el prinicipio de asignación del minimo privilegio a desarrolladores</t>
  </si>
  <si>
    <t>C79</t>
  </si>
  <si>
    <t>Automatizar analisis de seguridad dentros del pipelines de integración o despliegue</t>
  </si>
  <si>
    <t>C80</t>
  </si>
  <si>
    <t>Integrar revisiones de seguridad en el proceso de desarrollo ágil o DevOps.</t>
  </si>
  <si>
    <t>C81</t>
  </si>
  <si>
    <t>Realizar campañas o programas de sensibilización, para usuarios finales, sobre riesgos asociados a la seguridad de la información al igual que deberes e implicaciones a las violaciones de la seguridad.</t>
  </si>
  <si>
    <t>C82</t>
  </si>
  <si>
    <t>8.26 Requisitos de seguridad de las aplicaciones</t>
  </si>
  <si>
    <t>Establecer los niveles de accesibilidad de empleados basados en sus roles funcionales</t>
  </si>
  <si>
    <t>C83</t>
  </si>
  <si>
    <t>7.13 Mantenimiento de los equipos</t>
  </si>
  <si>
    <t>Establecer planes de mantenimiento ya sea sobre los servidores o activos sobre los cuales operan lo servidores, teniendo encuenta las especificaciones de proveedores</t>
  </si>
  <si>
    <t>C84</t>
  </si>
  <si>
    <t>5.11 Devolución de activos</t>
  </si>
  <si>
    <t>Acta de entrega de cargos en la cual se estipula la información y los activos a cargo del funcionario y que serán devueltos obteniendo la firma de un paz y salvo.</t>
  </si>
  <si>
    <t>C85</t>
  </si>
  <si>
    <t>Separar los accesos y ubicación de los servidores, a nivel de red, basadas en las necesidades de sus funciones</t>
  </si>
  <si>
    <t>Disponer de un firewall pemite registrar los datos de acceso externos el cual tiene log de diferentes tipos (dirección de acceso, hora, puertos desde los cuales se accede, a qué servidores). A nivel de servidores, como son linux. se lleva un control de qué usario ingresa, hora, de qué terminal.</t>
  </si>
  <si>
    <t>C86</t>
  </si>
  <si>
    <t>7.5 Protección contra las amenzas externas y ambientales</t>
  </si>
  <si>
    <t>Dotar los espacios con los elementos necesario para confrontar o prevenir: incendios, inundaciones, explosiones, sismos.</t>
  </si>
  <si>
    <t>C87</t>
  </si>
  <si>
    <t>Adecuar las instalaciones fisicas con las barreras de protección necesaria para impedir el acceso desde el exterior</t>
  </si>
  <si>
    <t>C88</t>
  </si>
  <si>
    <t>Instalación de sistemas de energía ininterrumpida (UPS) para mitigar interrupción electrica.</t>
  </si>
  <si>
    <t>C89</t>
  </si>
  <si>
    <t>Adecuación de mecanismo de respaldo de aire acondicionado</t>
  </si>
  <si>
    <t>C90</t>
  </si>
  <si>
    <t>Instalación planta electrica como mecanismo alterno de suminstro de energia</t>
  </si>
  <si>
    <t>C91</t>
  </si>
  <si>
    <t>Adecuación de Data Center Secundario que permite la replica de datos y aplicaciones la cual permitirá la restauración de determinados servicios ante una perdida del Data Center Principal</t>
  </si>
  <si>
    <t>C92</t>
  </si>
  <si>
    <t>C93</t>
  </si>
  <si>
    <t>Implementar software de monitoreo, automatizado, sobre algunos activos asociados, para generar alertas tempranas de mal funcionamiento</t>
  </si>
  <si>
    <t>C94</t>
  </si>
  <si>
    <t>5.29 Seguridad de la información durante la interrupción</t>
  </si>
  <si>
    <t>Implementar solución de alta disponibilidad, cluster de servidores</t>
  </si>
  <si>
    <t>C95</t>
  </si>
  <si>
    <t>Lineamientos sobre actividades de emergencias</t>
  </si>
  <si>
    <t>Guía para realizar backups sobre servidores</t>
  </si>
  <si>
    <t>C96</t>
  </si>
  <si>
    <t>Instalar parches de seguridad o actualización o realizar cambios en la configuración de acuerdo a liberación de software o indicaciones de seguridad manifestadas por proveedores</t>
  </si>
  <si>
    <t>C97</t>
  </si>
  <si>
    <t>7.2 Controles fisicos de entrada</t>
  </si>
  <si>
    <t>Establecer lineamientos y aplicar medidas de seguridad para controlar el acceso fisico a personal no autorizado para evitar modificaciones o daños sobre el hardware o firware</t>
  </si>
  <si>
    <t>C98</t>
  </si>
  <si>
    <t>7.4 Monitorización de la seguridad fisica</t>
  </si>
  <si>
    <t>Instalar sistemas de vigilancia sobre el Centro de Datos Principal</t>
  </si>
  <si>
    <t>C99</t>
  </si>
  <si>
    <t>7.12 Seguridad del cableado</t>
  </si>
  <si>
    <t>Instalacion separada de los cables de energia del cableado.</t>
  </si>
  <si>
    <t>C100</t>
  </si>
  <si>
    <t>Demarcar y etiquetar los rack de comunicación con las suficientes indicaciones de origen y destino</t>
  </si>
  <si>
    <t>C101</t>
  </si>
  <si>
    <t>7.1 Perimetros de seguridad fisica</t>
  </si>
  <si>
    <t>Adecuar las edificaciones, donde se procesa información, con las barreras de protección necesaria para impedir el acceso desde el exterior</t>
  </si>
  <si>
    <t>C102</t>
  </si>
  <si>
    <t>Adecuar el centro de datos principal en una edificación resistente a amenazas fisicas y medioambientales</t>
  </si>
  <si>
    <t>C103</t>
  </si>
  <si>
    <t>Instalar mecanismo de detección de inicios de inundaciones en el data center principal</t>
  </si>
  <si>
    <t>C104</t>
  </si>
  <si>
    <t>7.8 Emplazamiento y protección de equipos</t>
  </si>
  <si>
    <t xml:space="preserve">Adecuar los espacios de estos activos para  protegerlos de sobrecargas electricas y rayos </t>
  </si>
  <si>
    <t>C105</t>
  </si>
  <si>
    <t>Controlar las condiciones ambientales de temperatura y humedad</t>
  </si>
  <si>
    <t>C106</t>
  </si>
  <si>
    <t>Separar los espacios, del centro de datos principal, que serán gestionados por la Universidad de los gestionados por los proveedores</t>
  </si>
  <si>
    <t>C107</t>
  </si>
  <si>
    <t>5.5 Contacto con las autoridades</t>
  </si>
  <si>
    <t xml:space="preserve">Identificar los canales de comunicación y mantener contacto las instancias institucionales de autoridad, personal especializado de los proveedores de acuerdo al servicio, producto o componente adquirido o contratado, a los cuales acudir cuando se presente incidentes de seguridad que afecten la integridad o disponibilidad de los activos de información
</t>
  </si>
  <si>
    <t>5.6 Contacto con grupos de interes especial</t>
  </si>
  <si>
    <t>C108</t>
  </si>
  <si>
    <t>Formular propuestas de renovación de componentes hardware o software de acuerdo al ciclo de vida de los servidores o sus componentes o  cese de servicio de un proveedor.</t>
  </si>
  <si>
    <t>C109</t>
  </si>
  <si>
    <t>5.22 Seguimiento, revisión y gestión del cambio de los servicios de los proveedores</t>
  </si>
  <si>
    <t>Establecer ventanas de mantenimiento para aplicar cambios acordados con los proveedores</t>
  </si>
  <si>
    <t>C110</t>
  </si>
  <si>
    <t>Monitorear los niveles de rendimiento de los servicios según lo establecido en el contrato.</t>
  </si>
  <si>
    <t>C03</t>
  </si>
  <si>
    <t>5.19 Seguridad de la información en las relaciones con los  proveedores</t>
  </si>
  <si>
    <t>Cumplir o hacer cumplir los requisitos legales, regularios, obligaciones contractuales o los terminos y condiciones de los servicios contratados</t>
  </si>
  <si>
    <t>Identificar los canales de comunicación y mantener contacto las instancias institucionales de autoridad, personal especializado de los proveedores de acuerdo al servicio, producto o componente adquirido o contratado, a los cuales acudir cuando se presente incidentes de seguridad que afecten la integridad o disponibilidad de los activos de información</t>
  </si>
  <si>
    <t>C3</t>
  </si>
  <si>
    <t>C111</t>
  </si>
  <si>
    <t>5.30 Preparación para las TIC para la continuidad del negocios</t>
  </si>
  <si>
    <t>Disponibilidad de un segundo proveedor del servicio de internet</t>
  </si>
  <si>
    <t>C112</t>
  </si>
  <si>
    <t>Establecer los niveles de servicio, personal de contacto y soportes para solucionar incidentes de seguridad relacionados con ataques informáticos</t>
  </si>
  <si>
    <t>https://wikirsi.uis.edu.co/en/home</t>
  </si>
  <si>
    <t>Plan de gestión de la dependencia</t>
  </si>
  <si>
    <t>Lista de asistencia</t>
  </si>
  <si>
    <t>Documento con el Inventario de Activos de Información</t>
  </si>
  <si>
    <t>Guía de gestión de incidentes de seguridad</t>
  </si>
  <si>
    <t>Tablas de auditoria</t>
  </si>
  <si>
    <t>https://gitlab.uis.edu.co/</t>
  </si>
  <si>
    <t>https://bochica.uis.edu.co/projects</t>
  </si>
  <si>
    <t xml:space="preserve">Procedimientos: PSI.06, PSI.11
</t>
  </si>
  <si>
    <t>Contratos</t>
  </si>
  <si>
    <t>Acta de entrega de cargos</t>
  </si>
  <si>
    <t>Guía de actividades de emergencia.</t>
  </si>
  <si>
    <t>Formato de propuesta</t>
  </si>
  <si>
    <t>Registros de monitoreos</t>
  </si>
  <si>
    <t>Contrato</t>
  </si>
  <si>
    <t>Dar continuidad a la implementación del Centro de Operaciones de Seguridad (SOC), orientando las actividades a la apropiación de las herramientas, la realización de pruebas, la implementación de ajustes y el análisis permanente de eventos de seguridad.</t>
  </si>
  <si>
    <t>Informe de operación de SOC</t>
  </si>
  <si>
    <t>Profesional DTIC</t>
  </si>
  <si>
    <t>Gestionar ante el Sistema General de Regalías – Gobernación de Santander la aprobación del proyecto “Adquisición de infraestructura para la actualización de la red LAN institucional de la Universidad Industrial de Santander”.</t>
  </si>
  <si>
    <t>Proyecto aprobado</t>
  </si>
  <si>
    <t>Realizar un análisis de vulnerabilidades para los activos de información críticos, para identificar y mitigar posibles puntos débiles en la infraestructura tecnológica.</t>
  </si>
  <si>
    <t>Análisis de vulnerabilidades ejecutado</t>
  </si>
  <si>
    <t>Eliminar software o aplicaciones establecidas como obsoletas o innecesarias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</si>
</sst>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1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Humanst521 BT"/>
      <family val="2"/>
    </font>
    <font>
      <b/>
      <sz val="12"/>
      <color theme="1"/>
      <name val="Humanst521 BT"/>
      <family val="2"/>
    </font>
    <font>
      <sz val="11"/>
      <color theme="1"/>
      <name val="Humanst521 BT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2"/>
      <color theme="1"/>
      <name val="Arial Narrow"/>
      <family val="2"/>
    </font>
    <font>
      <b/>
      <sz val="10"/>
      <color theme="0"/>
      <name val="Humanst521 BT"/>
      <family val="2"/>
    </font>
    <font>
      <sz val="10"/>
      <name val="Arial"/>
      <family val="2"/>
    </font>
    <font>
      <b/>
      <sz val="11"/>
      <color indexed="81"/>
      <name val="Humanst521 BT"/>
      <family val="2"/>
    </font>
    <font>
      <sz val="11"/>
      <color indexed="81"/>
      <name val="Humanst521 BT"/>
      <family val="2"/>
    </font>
    <font>
      <b/>
      <sz val="9"/>
      <color indexed="81"/>
      <name val="Tahoma"/>
      <family val="2"/>
    </font>
    <font>
      <u/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Humanst521 BT"/>
      <family val="2"/>
    </font>
    <font>
      <b/>
      <sz val="16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Humanst521 BT"/>
      <family val="2"/>
    </font>
    <font>
      <b/>
      <sz val="10"/>
      <color theme="1"/>
      <name val="Humanst521 BT"/>
      <family val="2"/>
    </font>
    <font>
      <b/>
      <strike/>
      <sz val="14"/>
      <color theme="1"/>
      <name val="Calibri"/>
      <family val="2"/>
      <scheme val="minor"/>
    </font>
    <font>
      <sz val="10"/>
      <color rgb="FFFF0000"/>
      <name val="Humanst521 BT"/>
      <family val="2"/>
    </font>
    <font>
      <sz val="10"/>
      <name val="Humanst521 BT"/>
      <family val="2"/>
    </font>
    <font>
      <sz val="10"/>
      <color rgb="FFFF0000"/>
      <name val="Arial Narrow"/>
      <family val="2"/>
    </font>
    <font>
      <b/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EE803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/>
    <xf numFmtId="9" fontId="13" fillId="0" borderId="0" applyFont="0" applyFill="0" applyBorder="0" applyAlignment="0" applyProtection="0"/>
    <xf numFmtId="0" fontId="21" fillId="0" borderId="0"/>
  </cellStyleXfs>
  <cellXfs count="4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9" fontId="0" fillId="4" borderId="1" xfId="0" applyNumberFormat="1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7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0" borderId="33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38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left" vertical="center" wrapText="1"/>
    </xf>
    <xf numFmtId="0" fontId="16" fillId="0" borderId="35" xfId="0" applyFont="1" applyBorder="1" applyAlignment="1">
      <alignment vertical="center" wrapText="1"/>
    </xf>
    <xf numFmtId="0" fontId="7" fillId="9" borderId="25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 wrapText="1"/>
    </xf>
    <xf numFmtId="0" fontId="7" fillId="9" borderId="2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46" xfId="0" applyBorder="1"/>
    <xf numFmtId="0" fontId="0" fillId="0" borderId="47" xfId="0" applyBorder="1"/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/>
    </xf>
    <xf numFmtId="0" fontId="0" fillId="16" borderId="13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16" borderId="21" xfId="0" applyFill="1" applyBorder="1" applyAlignment="1">
      <alignment horizontal="center" vertical="center"/>
    </xf>
    <xf numFmtId="0" fontId="0" fillId="0" borderId="20" xfId="0" applyBorder="1" applyAlignment="1">
      <alignment wrapText="1"/>
    </xf>
    <xf numFmtId="0" fontId="0" fillId="0" borderId="25" xfId="0" applyBorder="1"/>
    <xf numFmtId="0" fontId="0" fillId="0" borderId="26" xfId="0" applyBorder="1" applyAlignment="1">
      <alignment wrapText="1"/>
    </xf>
    <xf numFmtId="0" fontId="0" fillId="0" borderId="26" xfId="0" applyBorder="1" applyAlignment="1">
      <alignment horizontal="center" vertical="center"/>
    </xf>
    <xf numFmtId="0" fontId="0" fillId="16" borderId="27" xfId="0" applyFill="1" applyBorder="1" applyAlignment="1">
      <alignment horizontal="center" vertical="center"/>
    </xf>
    <xf numFmtId="0" fontId="27" fillId="10" borderId="9" xfId="3" applyFont="1" applyFill="1" applyBorder="1" applyAlignment="1">
      <alignment horizontal="center" vertical="center" wrapText="1"/>
    </xf>
    <xf numFmtId="0" fontId="27" fillId="10" borderId="12" xfId="3" applyFont="1" applyFill="1" applyBorder="1" applyAlignment="1">
      <alignment horizontal="center" vertical="center" wrapText="1"/>
    </xf>
    <xf numFmtId="9" fontId="0" fillId="0" borderId="40" xfId="0" applyNumberFormat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18" fillId="15" borderId="45" xfId="0" applyFont="1" applyFill="1" applyBorder="1" applyAlignment="1">
      <alignment horizontal="center"/>
    </xf>
    <xf numFmtId="0" fontId="2" fillId="0" borderId="0" xfId="0" applyFont="1"/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15" borderId="1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/>
    </xf>
    <xf numFmtId="0" fontId="7" fillId="15" borderId="11" xfId="0" applyFont="1" applyFill="1" applyBorder="1" applyAlignment="1">
      <alignment horizontal="center" vertical="center"/>
    </xf>
    <xf numFmtId="0" fontId="7" fillId="15" borderId="12" xfId="0" applyFont="1" applyFill="1" applyBorder="1" applyAlignment="1">
      <alignment horizontal="center"/>
    </xf>
    <xf numFmtId="0" fontId="7" fillId="15" borderId="13" xfId="0" applyFont="1" applyFill="1" applyBorder="1" applyAlignment="1">
      <alignment horizontal="center"/>
    </xf>
    <xf numFmtId="9" fontId="0" fillId="0" borderId="10" xfId="0" applyNumberFormat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9" fontId="0" fillId="0" borderId="16" xfId="0" applyNumberFormat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7" fillId="15" borderId="12" xfId="0" applyFont="1" applyFill="1" applyBorder="1" applyAlignment="1">
      <alignment horizontal="center" vertical="center"/>
    </xf>
    <xf numFmtId="0" fontId="7" fillId="15" borderId="13" xfId="0" applyFont="1" applyFill="1" applyBorder="1" applyAlignment="1">
      <alignment horizontal="center" vertical="center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9" fontId="1" fillId="4" borderId="20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9" fontId="1" fillId="4" borderId="12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3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9" fontId="1" fillId="4" borderId="9" xfId="0" applyNumberFormat="1" applyFont="1" applyFill="1" applyBorder="1" applyAlignment="1">
      <alignment horizontal="center" vertical="center" wrapText="1"/>
    </xf>
    <xf numFmtId="9" fontId="1" fillId="12" borderId="9" xfId="2" applyFont="1" applyFill="1" applyBorder="1" applyAlignment="1" applyProtection="1">
      <alignment horizontal="center" vertical="center" wrapText="1"/>
    </xf>
    <xf numFmtId="9" fontId="1" fillId="12" borderId="9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27" fillId="10" borderId="9" xfId="3" applyFont="1" applyFill="1" applyBorder="1" applyAlignment="1">
      <alignment horizontal="center" vertical="center" wrapText="1"/>
    </xf>
    <xf numFmtId="0" fontId="27" fillId="10" borderId="12" xfId="3" applyFont="1" applyFill="1" applyBorder="1" applyAlignment="1">
      <alignment horizontal="center" vertical="center" wrapText="1"/>
    </xf>
    <xf numFmtId="9" fontId="1" fillId="12" borderId="20" xfId="0" applyNumberFormat="1" applyFont="1" applyFill="1" applyBorder="1" applyAlignment="1">
      <alignment horizontal="center" vertical="center" wrapText="1"/>
    </xf>
    <xf numFmtId="9" fontId="1" fillId="12" borderId="12" xfId="0" applyNumberFormat="1" applyFont="1" applyFill="1" applyBorder="1" applyAlignment="1">
      <alignment horizontal="center" vertical="center" wrapText="1"/>
    </xf>
    <xf numFmtId="9" fontId="1" fillId="12" borderId="20" xfId="2" applyFont="1" applyFill="1" applyBorder="1" applyAlignment="1" applyProtection="1">
      <alignment horizontal="center" vertical="center" wrapText="1"/>
    </xf>
    <xf numFmtId="9" fontId="1" fillId="12" borderId="12" xfId="2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" fillId="0" borderId="9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33" fillId="0" borderId="0" xfId="0" applyFont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33" fillId="0" borderId="61" xfId="0" applyFont="1" applyBorder="1" applyAlignment="1">
      <alignment vertical="center"/>
    </xf>
    <xf numFmtId="0" fontId="33" fillId="0" borderId="30" xfId="0" applyFont="1" applyBorder="1" applyAlignment="1">
      <alignment vertical="center"/>
    </xf>
    <xf numFmtId="0" fontId="33" fillId="0" borderId="62" xfId="0" applyFont="1" applyBorder="1" applyAlignment="1">
      <alignment vertical="center"/>
    </xf>
    <xf numFmtId="0" fontId="33" fillId="0" borderId="40" xfId="0" applyFont="1" applyBorder="1" applyAlignment="1">
      <alignment vertical="center"/>
    </xf>
    <xf numFmtId="0" fontId="33" fillId="0" borderId="63" xfId="0" applyFont="1" applyBorder="1" applyAlignment="1">
      <alignment vertical="center"/>
    </xf>
    <xf numFmtId="0" fontId="33" fillId="0" borderId="60" xfId="0" applyFont="1" applyBorder="1" applyAlignment="1">
      <alignment vertical="center"/>
    </xf>
    <xf numFmtId="0" fontId="33" fillId="0" borderId="64" xfId="0" applyFont="1" applyBorder="1" applyAlignment="1">
      <alignment vertical="center"/>
    </xf>
    <xf numFmtId="0" fontId="39" fillId="0" borderId="20" xfId="0" applyFont="1" applyBorder="1" applyAlignment="1" applyProtection="1">
      <alignment vertical="center" wrapText="1"/>
      <protection locked="0"/>
    </xf>
    <xf numFmtId="0" fontId="34" fillId="0" borderId="4" xfId="0" applyFont="1" applyBorder="1" applyAlignment="1">
      <alignment vertical="center" wrapText="1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9" fontId="1" fillId="12" borderId="9" xfId="2" applyFont="1" applyFill="1" applyBorder="1" applyAlignment="1" applyProtection="1">
      <alignment horizontal="center" vertical="center" wrapText="1"/>
    </xf>
    <xf numFmtId="9" fontId="1" fillId="1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0" fillId="0" borderId="1" xfId="3" applyFont="1" applyBorder="1" applyAlignment="1">
      <alignment horizontal="center"/>
    </xf>
    <xf numFmtId="0" fontId="21" fillId="0" borderId="1" xfId="3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" fillId="0" borderId="67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9" fillId="12" borderId="20" xfId="0" applyFont="1" applyFill="1" applyBorder="1" applyAlignment="1" applyProtection="1">
      <alignment horizontal="center" vertical="center" wrapText="1"/>
      <protection locked="0"/>
    </xf>
    <xf numFmtId="0" fontId="19" fillId="12" borderId="15" xfId="0" applyFont="1" applyFill="1" applyBorder="1" applyAlignment="1" applyProtection="1">
      <alignment horizontal="center" vertical="center" wrapText="1"/>
      <protection locked="0"/>
    </xf>
    <xf numFmtId="0" fontId="19" fillId="12" borderId="9" xfId="0" applyFont="1" applyFill="1" applyBorder="1" applyAlignment="1" applyProtection="1">
      <alignment horizontal="center" vertical="center" wrapText="1"/>
      <protection locked="0"/>
    </xf>
    <xf numFmtId="0" fontId="19" fillId="12" borderId="12" xfId="0" applyFont="1" applyFill="1" applyBorder="1" applyAlignment="1" applyProtection="1">
      <alignment horizontal="center" vertical="center" wrapText="1"/>
      <protection locked="0"/>
    </xf>
    <xf numFmtId="0" fontId="1" fillId="18" borderId="15" xfId="0" applyFont="1" applyFill="1" applyBorder="1" applyAlignment="1" applyProtection="1">
      <alignment horizontal="center" vertical="center" wrapText="1"/>
      <protection locked="0"/>
    </xf>
    <xf numFmtId="0" fontId="19" fillId="12" borderId="17" xfId="0" applyFont="1" applyFill="1" applyBorder="1" applyAlignment="1" applyProtection="1">
      <alignment horizontal="center" vertical="center" wrapText="1"/>
      <protection locked="0"/>
    </xf>
    <xf numFmtId="0" fontId="1" fillId="18" borderId="9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19" borderId="17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14" fontId="1" fillId="0" borderId="20" xfId="0" applyNumberFormat="1" applyFont="1" applyBorder="1" applyAlignment="1" applyProtection="1">
      <alignment vertical="center"/>
      <protection locked="0"/>
    </xf>
    <xf numFmtId="15" fontId="32" fillId="0" borderId="65" xfId="0" applyNumberFormat="1" applyFont="1" applyBorder="1" applyAlignment="1">
      <alignment horizontal="center" vertical="center"/>
    </xf>
    <xf numFmtId="9" fontId="1" fillId="12" borderId="17" xfId="2" applyFont="1" applyFill="1" applyBorder="1" applyAlignment="1" applyProtection="1">
      <alignment horizontal="center" vertical="center" wrapText="1"/>
    </xf>
    <xf numFmtId="9" fontId="1" fillId="12" borderId="23" xfId="2" applyFont="1" applyFill="1" applyBorder="1" applyAlignment="1" applyProtection="1">
      <alignment horizontal="center" vertical="center" wrapText="1"/>
    </xf>
    <xf numFmtId="9" fontId="1" fillId="12" borderId="67" xfId="2" applyFont="1" applyFill="1" applyBorder="1" applyAlignment="1" applyProtection="1">
      <alignment horizontal="center" vertical="center" wrapText="1"/>
    </xf>
    <xf numFmtId="9" fontId="1" fillId="12" borderId="15" xfId="2" applyFont="1" applyFill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" fillId="0" borderId="67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9" fontId="1" fillId="12" borderId="17" xfId="0" applyNumberFormat="1" applyFont="1" applyFill="1" applyBorder="1" applyAlignment="1">
      <alignment horizontal="center" vertical="center" wrapText="1"/>
    </xf>
    <xf numFmtId="9" fontId="1" fillId="12" borderId="23" xfId="0" applyNumberFormat="1" applyFont="1" applyFill="1" applyBorder="1" applyAlignment="1">
      <alignment horizontal="center" vertical="center" wrapText="1"/>
    </xf>
    <xf numFmtId="9" fontId="1" fillId="4" borderId="17" xfId="0" applyNumberFormat="1" applyFont="1" applyFill="1" applyBorder="1" applyAlignment="1">
      <alignment horizontal="center" vertical="center" wrapText="1"/>
    </xf>
    <xf numFmtId="9" fontId="1" fillId="4" borderId="23" xfId="0" applyNumberFormat="1" applyFont="1" applyFill="1" applyBorder="1" applyAlignment="1">
      <alignment horizontal="center" vertical="center" wrapText="1"/>
    </xf>
    <xf numFmtId="9" fontId="1" fillId="12" borderId="67" xfId="0" applyNumberFormat="1" applyFont="1" applyFill="1" applyBorder="1" applyAlignment="1">
      <alignment horizontal="center" vertical="center" wrapText="1"/>
    </xf>
    <xf numFmtId="9" fontId="1" fillId="12" borderId="15" xfId="0" applyNumberFormat="1" applyFont="1" applyFill="1" applyBorder="1" applyAlignment="1">
      <alignment horizontal="center" vertical="center" wrapText="1"/>
    </xf>
    <xf numFmtId="9" fontId="1" fillId="4" borderId="67" xfId="0" applyNumberFormat="1" applyFont="1" applyFill="1" applyBorder="1" applyAlignment="1">
      <alignment horizontal="center" vertical="center" wrapText="1"/>
    </xf>
    <xf numFmtId="9" fontId="1" fillId="4" borderId="15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67" xfId="0" applyFont="1" applyFill="1" applyBorder="1" applyAlignment="1" applyProtection="1">
      <alignment horizontal="center" vertical="center" wrapText="1"/>
      <protection locked="0"/>
    </xf>
    <xf numFmtId="0" fontId="1" fillId="0" borderId="66" xfId="0" applyFont="1" applyBorder="1" applyAlignment="1" applyProtection="1">
      <alignment horizontal="center" vertical="center" wrapText="1"/>
      <protection locked="0"/>
    </xf>
    <xf numFmtId="0" fontId="1" fillId="12" borderId="66" xfId="0" applyFont="1" applyFill="1" applyBorder="1" applyAlignment="1">
      <alignment horizontal="center" vertical="center" wrapText="1"/>
    </xf>
    <xf numFmtId="0" fontId="1" fillId="12" borderId="67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9" fillId="12" borderId="17" xfId="0" applyFont="1" applyFill="1" applyBorder="1" applyAlignment="1" applyProtection="1">
      <alignment horizontal="center" vertical="center" wrapText="1"/>
      <protection locked="0"/>
    </xf>
    <xf numFmtId="0" fontId="19" fillId="12" borderId="15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31" fillId="0" borderId="60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9" fontId="1" fillId="12" borderId="20" xfId="2" applyFont="1" applyFill="1" applyBorder="1" applyAlignment="1" applyProtection="1">
      <alignment horizontal="center" vertical="center" wrapText="1"/>
    </xf>
    <xf numFmtId="9" fontId="1" fillId="12" borderId="9" xfId="2" applyFont="1" applyFill="1" applyBorder="1" applyAlignment="1" applyProtection="1">
      <alignment horizontal="center" vertical="center" wrapText="1"/>
    </xf>
    <xf numFmtId="9" fontId="1" fillId="12" borderId="12" xfId="2" applyFont="1" applyFill="1" applyBorder="1" applyAlignment="1" applyProtection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/>
    </xf>
    <xf numFmtId="164" fontId="1" fillId="8" borderId="20" xfId="2" applyNumberFormat="1" applyFont="1" applyFill="1" applyBorder="1" applyAlignment="1" applyProtection="1">
      <alignment horizontal="center" vertical="center"/>
    </xf>
    <xf numFmtId="164" fontId="1" fillId="8" borderId="9" xfId="2" applyNumberFormat="1" applyFont="1" applyFill="1" applyBorder="1" applyAlignment="1" applyProtection="1">
      <alignment horizontal="center" vertical="center"/>
    </xf>
    <xf numFmtId="164" fontId="1" fillId="8" borderId="12" xfId="2" applyNumberFormat="1" applyFont="1" applyFill="1" applyBorder="1" applyAlignment="1" applyProtection="1">
      <alignment horizontal="center" vertical="center"/>
    </xf>
    <xf numFmtId="9" fontId="1" fillId="8" borderId="20" xfId="0" applyNumberFormat="1" applyFont="1" applyFill="1" applyBorder="1" applyAlignment="1">
      <alignment horizontal="center" vertical="center"/>
    </xf>
    <xf numFmtId="9" fontId="1" fillId="8" borderId="9" xfId="0" applyNumberFormat="1" applyFont="1" applyFill="1" applyBorder="1" applyAlignment="1">
      <alignment horizontal="center" vertical="center"/>
    </xf>
    <xf numFmtId="9" fontId="1" fillId="8" borderId="12" xfId="0" applyNumberFormat="1" applyFont="1" applyFill="1" applyBorder="1" applyAlignment="1">
      <alignment horizontal="center" vertical="center"/>
    </xf>
    <xf numFmtId="9" fontId="1" fillId="12" borderId="20" xfId="0" applyNumberFormat="1" applyFont="1" applyFill="1" applyBorder="1" applyAlignment="1">
      <alignment horizontal="center" vertical="center" wrapText="1"/>
    </xf>
    <xf numFmtId="9" fontId="1" fillId="12" borderId="9" xfId="0" applyNumberFormat="1" applyFont="1" applyFill="1" applyBorder="1" applyAlignment="1">
      <alignment horizontal="center" vertical="center" wrapText="1"/>
    </xf>
    <xf numFmtId="9" fontId="1" fillId="12" borderId="12" xfId="0" applyNumberFormat="1" applyFont="1" applyFill="1" applyBorder="1" applyAlignment="1">
      <alignment horizontal="center" vertical="center" wrapText="1"/>
    </xf>
    <xf numFmtId="0" fontId="1" fillId="0" borderId="68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66" xfId="0" applyFont="1" applyBorder="1" applyAlignment="1" applyProtection="1">
      <alignment horizontal="center" vertical="center"/>
      <protection locked="0"/>
    </xf>
    <xf numFmtId="0" fontId="1" fillId="0" borderId="67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9" fillId="12" borderId="23" xfId="0" applyFont="1" applyFill="1" applyBorder="1" applyAlignment="1" applyProtection="1">
      <alignment horizontal="center" vertical="center" wrapText="1"/>
      <protection locked="0"/>
    </xf>
    <xf numFmtId="0" fontId="19" fillId="12" borderId="67" xfId="0" applyFont="1" applyFill="1" applyBorder="1" applyAlignment="1" applyProtection="1">
      <alignment horizontal="center" vertical="center" wrapText="1"/>
      <protection locked="0"/>
    </xf>
    <xf numFmtId="0" fontId="8" fillId="9" borderId="9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27" fillId="13" borderId="9" xfId="0" applyFont="1" applyFill="1" applyBorder="1" applyAlignment="1">
      <alignment horizontal="center" vertical="center" wrapText="1"/>
    </xf>
    <xf numFmtId="0" fontId="27" fillId="13" borderId="12" xfId="0" applyFont="1" applyFill="1" applyBorder="1" applyAlignment="1">
      <alignment horizontal="center" vertical="center" wrapText="1"/>
    </xf>
    <xf numFmtId="0" fontId="27" fillId="13" borderId="10" xfId="0" applyFont="1" applyFill="1" applyBorder="1" applyAlignment="1">
      <alignment horizontal="center" vertical="center" wrapText="1"/>
    </xf>
    <xf numFmtId="0" fontId="27" fillId="13" borderId="13" xfId="0" applyFont="1" applyFill="1" applyBorder="1" applyAlignment="1">
      <alignment horizontal="center" vertical="center" wrapText="1"/>
    </xf>
    <xf numFmtId="0" fontId="29" fillId="9" borderId="10" xfId="1" applyFont="1" applyFill="1" applyBorder="1" applyAlignment="1" applyProtection="1">
      <alignment horizontal="center" vertical="center" wrapText="1"/>
    </xf>
    <xf numFmtId="0" fontId="29" fillId="9" borderId="13" xfId="1" applyFont="1" applyFill="1" applyBorder="1" applyAlignment="1" applyProtection="1">
      <alignment horizontal="center" vertical="center" wrapText="1"/>
    </xf>
    <xf numFmtId="0" fontId="27" fillId="9" borderId="9" xfId="0" applyFont="1" applyFill="1" applyBorder="1" applyAlignment="1">
      <alignment horizontal="center" vertical="center" wrapText="1"/>
    </xf>
    <xf numFmtId="0" fontId="27" fillId="9" borderId="12" xfId="0" applyFont="1" applyFill="1" applyBorder="1" applyAlignment="1">
      <alignment horizontal="center" vertical="center" wrapText="1"/>
    </xf>
    <xf numFmtId="0" fontId="7" fillId="9" borderId="58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20" fillId="10" borderId="19" xfId="0" applyFont="1" applyFill="1" applyBorder="1" applyAlignment="1">
      <alignment horizontal="center" vertical="center"/>
    </xf>
    <xf numFmtId="0" fontId="20" fillId="10" borderId="20" xfId="0" applyFont="1" applyFill="1" applyBorder="1" applyAlignment="1">
      <alignment horizontal="center" vertical="center"/>
    </xf>
    <xf numFmtId="0" fontId="20" fillId="10" borderId="21" xfId="0" applyFont="1" applyFill="1" applyBorder="1" applyAlignment="1">
      <alignment horizontal="center" vertical="center"/>
    </xf>
    <xf numFmtId="0" fontId="20" fillId="13" borderId="19" xfId="0" applyFont="1" applyFill="1" applyBorder="1" applyAlignment="1">
      <alignment horizontal="center" vertical="center"/>
    </xf>
    <xf numFmtId="0" fontId="20" fillId="13" borderId="20" xfId="0" applyFont="1" applyFill="1" applyBorder="1" applyAlignment="1">
      <alignment horizontal="center" vertical="center"/>
    </xf>
    <xf numFmtId="0" fontId="20" fillId="13" borderId="16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20" fillId="13" borderId="10" xfId="0" applyFont="1" applyFill="1" applyBorder="1" applyAlignment="1">
      <alignment horizontal="center" vertical="center" wrapText="1"/>
    </xf>
    <xf numFmtId="0" fontId="27" fillId="13" borderId="8" xfId="0" applyFont="1" applyFill="1" applyBorder="1" applyAlignment="1">
      <alignment horizontal="center" vertical="center" wrapText="1"/>
    </xf>
    <xf numFmtId="0" fontId="27" fillId="13" borderId="11" xfId="0" applyFont="1" applyFill="1" applyBorder="1" applyAlignment="1">
      <alignment horizontal="center" vertical="center" wrapText="1"/>
    </xf>
    <xf numFmtId="0" fontId="27" fillId="10" borderId="10" xfId="3" applyFont="1" applyFill="1" applyBorder="1" applyAlignment="1">
      <alignment horizontal="center" vertical="center" wrapText="1"/>
    </xf>
    <xf numFmtId="0" fontId="27" fillId="10" borderId="13" xfId="3" applyFont="1" applyFill="1" applyBorder="1" applyAlignment="1">
      <alignment horizontal="center" vertical="center" wrapText="1"/>
    </xf>
    <xf numFmtId="0" fontId="27" fillId="10" borderId="9" xfId="3" applyFont="1" applyFill="1" applyBorder="1" applyAlignment="1">
      <alignment horizontal="center" vertical="center" wrapText="1"/>
    </xf>
    <xf numFmtId="0" fontId="27" fillId="10" borderId="12" xfId="3" applyFont="1" applyFill="1" applyBorder="1" applyAlignment="1">
      <alignment horizontal="center" vertical="center" wrapText="1"/>
    </xf>
    <xf numFmtId="0" fontId="27" fillId="10" borderId="8" xfId="3" applyFont="1" applyFill="1" applyBorder="1" applyAlignment="1">
      <alignment horizontal="center" vertical="center" wrapText="1"/>
    </xf>
    <xf numFmtId="0" fontId="27" fillId="10" borderId="11" xfId="3" applyFont="1" applyFill="1" applyBorder="1" applyAlignment="1">
      <alignment horizontal="center" vertical="center" wrapText="1"/>
    </xf>
    <xf numFmtId="0" fontId="20" fillId="10" borderId="8" xfId="3" applyFont="1" applyFill="1" applyBorder="1" applyAlignment="1">
      <alignment horizontal="center" vertical="center" wrapText="1"/>
    </xf>
    <xf numFmtId="0" fontId="20" fillId="10" borderId="9" xfId="3" applyFont="1" applyFill="1" applyBorder="1" applyAlignment="1">
      <alignment horizontal="center" vertical="center" wrapText="1"/>
    </xf>
    <xf numFmtId="0" fontId="20" fillId="10" borderId="10" xfId="3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/>
    </xf>
    <xf numFmtId="0" fontId="7" fillId="9" borderId="20" xfId="0" applyFont="1" applyFill="1" applyBorder="1" applyAlignment="1">
      <alignment horizontal="center" vertical="center"/>
    </xf>
    <xf numFmtId="0" fontId="7" fillId="9" borderId="56" xfId="0" applyFont="1" applyFill="1" applyBorder="1" applyAlignment="1">
      <alignment horizontal="center" vertical="center"/>
    </xf>
    <xf numFmtId="0" fontId="7" fillId="13" borderId="19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horizontal="center" vertical="center"/>
    </xf>
    <xf numFmtId="0" fontId="7" fillId="13" borderId="21" xfId="0" applyFont="1" applyFill="1" applyBorder="1" applyAlignment="1">
      <alignment horizontal="center" vertical="center"/>
    </xf>
    <xf numFmtId="0" fontId="18" fillId="13" borderId="19" xfId="0" applyFont="1" applyFill="1" applyBorder="1" applyAlignment="1">
      <alignment horizontal="center" vertical="center"/>
    </xf>
    <xf numFmtId="0" fontId="18" fillId="13" borderId="20" xfId="0" applyFont="1" applyFill="1" applyBorder="1" applyAlignment="1">
      <alignment horizontal="center" vertical="center"/>
    </xf>
    <xf numFmtId="0" fontId="18" fillId="13" borderId="21" xfId="0" applyFont="1" applyFill="1" applyBorder="1" applyAlignment="1">
      <alignment horizontal="center" vertical="center"/>
    </xf>
    <xf numFmtId="0" fontId="29" fillId="9" borderId="9" xfId="1" applyFont="1" applyFill="1" applyBorder="1" applyAlignment="1" applyProtection="1">
      <alignment horizontal="center" vertical="center" wrapText="1"/>
    </xf>
    <xf numFmtId="0" fontId="29" fillId="9" borderId="12" xfId="1" applyFont="1" applyFill="1" applyBorder="1" applyAlignment="1" applyProtection="1">
      <alignment horizontal="center" vertical="center" wrapText="1"/>
    </xf>
    <xf numFmtId="0" fontId="18" fillId="9" borderId="52" xfId="0" applyFont="1" applyFill="1" applyBorder="1" applyAlignment="1">
      <alignment horizontal="center" vertical="center"/>
    </xf>
    <xf numFmtId="0" fontId="18" fillId="9" borderId="49" xfId="0" applyFont="1" applyFill="1" applyBorder="1" applyAlignment="1">
      <alignment horizontal="center" vertical="center"/>
    </xf>
    <xf numFmtId="0" fontId="7" fillId="9" borderId="53" xfId="0" applyFont="1" applyFill="1" applyBorder="1" applyAlignment="1">
      <alignment horizontal="center"/>
    </xf>
    <xf numFmtId="0" fontId="7" fillId="9" borderId="54" xfId="0" applyFont="1" applyFill="1" applyBorder="1" applyAlignment="1">
      <alignment horizontal="center"/>
    </xf>
    <xf numFmtId="0" fontId="8" fillId="9" borderId="55" xfId="0" applyFont="1" applyFill="1" applyBorder="1" applyAlignment="1">
      <alignment horizontal="center" vertical="center" wrapText="1"/>
    </xf>
    <xf numFmtId="0" fontId="8" fillId="9" borderId="53" xfId="0" applyFont="1" applyFill="1" applyBorder="1" applyAlignment="1">
      <alignment horizontal="center" vertical="center" wrapText="1"/>
    </xf>
    <xf numFmtId="0" fontId="8" fillId="9" borderId="54" xfId="0" applyFont="1" applyFill="1" applyBorder="1" applyAlignment="1">
      <alignment horizontal="center" vertical="center" wrapText="1"/>
    </xf>
    <xf numFmtId="0" fontId="29" fillId="13" borderId="9" xfId="1" applyFont="1" applyFill="1" applyBorder="1" applyAlignment="1" applyProtection="1">
      <alignment horizontal="center" vertical="center" wrapText="1"/>
    </xf>
    <xf numFmtId="0" fontId="29" fillId="13" borderId="12" xfId="1" applyFont="1" applyFill="1" applyBorder="1" applyAlignment="1" applyProtection="1">
      <alignment horizontal="center" vertical="center" wrapText="1"/>
    </xf>
    <xf numFmtId="0" fontId="29" fillId="9" borderId="55" xfId="1" applyFont="1" applyFill="1" applyBorder="1" applyAlignment="1" applyProtection="1">
      <alignment horizontal="center" vertical="center" wrapText="1"/>
    </xf>
    <xf numFmtId="0" fontId="29" fillId="9" borderId="57" xfId="1" applyFont="1" applyFill="1" applyBorder="1" applyAlignment="1" applyProtection="1">
      <alignment horizontal="center" vertical="center" wrapText="1"/>
    </xf>
    <xf numFmtId="0" fontId="29" fillId="13" borderId="8" xfId="1" applyFont="1" applyFill="1" applyBorder="1" applyAlignment="1" applyProtection="1">
      <alignment horizontal="center" vertical="center" wrapText="1"/>
    </xf>
    <xf numFmtId="0" fontId="29" fillId="13" borderId="11" xfId="1" applyFont="1" applyFill="1" applyBorder="1" applyAlignment="1" applyProtection="1">
      <alignment horizontal="center" vertical="center" wrapText="1"/>
    </xf>
    <xf numFmtId="0" fontId="7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55" xfId="0" applyFont="1" applyFill="1" applyBorder="1" applyAlignment="1">
      <alignment horizontal="center" vertical="center"/>
    </xf>
    <xf numFmtId="0" fontId="27" fillId="9" borderId="8" xfId="0" applyFont="1" applyFill="1" applyBorder="1" applyAlignment="1">
      <alignment horizontal="center" vertical="center" wrapText="1"/>
    </xf>
    <xf numFmtId="0" fontId="27" fillId="9" borderId="11" xfId="0" applyFont="1" applyFill="1" applyBorder="1" applyAlignment="1">
      <alignment horizontal="center" vertical="center" wrapText="1"/>
    </xf>
    <xf numFmtId="164" fontId="1" fillId="8" borderId="15" xfId="2" applyNumberFormat="1" applyFont="1" applyFill="1" applyBorder="1" applyAlignment="1" applyProtection="1">
      <alignment horizontal="center" vertical="center"/>
    </xf>
    <xf numFmtId="9" fontId="1" fillId="8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35" fillId="0" borderId="61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40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62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1" fillId="17" borderId="60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34" fillId="0" borderId="65" xfId="0" applyFont="1" applyBorder="1" applyAlignment="1">
      <alignment horizontal="center" vertical="center" wrapText="1"/>
    </xf>
    <xf numFmtId="0" fontId="35" fillId="0" borderId="64" xfId="0" applyFont="1" applyBorder="1" applyAlignment="1">
      <alignment horizontal="center" vertical="center"/>
    </xf>
    <xf numFmtId="0" fontId="35" fillId="0" borderId="40" xfId="0" applyFont="1" applyBorder="1" applyAlignment="1">
      <alignment horizontal="left" vertical="center"/>
    </xf>
    <xf numFmtId="0" fontId="20" fillId="13" borderId="21" xfId="0" applyFont="1" applyFill="1" applyBorder="1" applyAlignment="1">
      <alignment horizontal="center" vertical="center"/>
    </xf>
    <xf numFmtId="0" fontId="27" fillId="9" borderId="58" xfId="0" applyFont="1" applyFill="1" applyBorder="1" applyAlignment="1">
      <alignment horizontal="center" vertical="center" wrapText="1"/>
    </xf>
    <xf numFmtId="0" fontId="27" fillId="9" borderId="59" xfId="0" applyFont="1" applyFill="1" applyBorder="1" applyAlignment="1">
      <alignment horizontal="center" vertical="center" wrapText="1"/>
    </xf>
    <xf numFmtId="0" fontId="37" fillId="17" borderId="9" xfId="0" applyFont="1" applyFill="1" applyBorder="1" applyAlignment="1">
      <alignment horizontal="center" vertical="center" wrapText="1"/>
    </xf>
    <xf numFmtId="0" fontId="37" fillId="17" borderId="12" xfId="0" applyFont="1" applyFill="1" applyBorder="1" applyAlignment="1">
      <alignment horizontal="center" vertical="center" wrapText="1"/>
    </xf>
    <xf numFmtId="0" fontId="17" fillId="13" borderId="40" xfId="1" applyFill="1" applyBorder="1" applyAlignment="1">
      <alignment horizontal="center" vertical="center" textRotation="90" wrapText="1"/>
    </xf>
    <xf numFmtId="0" fontId="7" fillId="9" borderId="19" xfId="0" applyFont="1" applyFill="1" applyBorder="1" applyAlignment="1">
      <alignment horizontal="center"/>
    </xf>
    <xf numFmtId="0" fontId="7" fillId="9" borderId="20" xfId="0" applyFont="1" applyFill="1" applyBorder="1" applyAlignment="1">
      <alignment horizontal="center"/>
    </xf>
    <xf numFmtId="0" fontId="7" fillId="9" borderId="21" xfId="0" applyFont="1" applyFill="1" applyBorder="1" applyAlignment="1">
      <alignment horizontal="center"/>
    </xf>
    <xf numFmtId="0" fontId="26" fillId="9" borderId="18" xfId="0" applyFont="1" applyFill="1" applyBorder="1" applyAlignment="1">
      <alignment horizontal="center" vertical="center" wrapText="1"/>
    </xf>
    <xf numFmtId="0" fontId="26" fillId="9" borderId="17" xfId="0" applyFont="1" applyFill="1" applyBorder="1" applyAlignment="1">
      <alignment horizontal="center" vertical="center" wrapText="1"/>
    </xf>
    <xf numFmtId="0" fontId="26" fillId="9" borderId="2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7" fillId="9" borderId="2" xfId="0" applyFont="1" applyFill="1" applyBorder="1" applyAlignment="1">
      <alignment horizontal="center"/>
    </xf>
    <xf numFmtId="0" fontId="7" fillId="9" borderId="6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26" fillId="9" borderId="25" xfId="0" applyFont="1" applyFill="1" applyBorder="1" applyAlignment="1">
      <alignment horizontal="center" wrapText="1"/>
    </xf>
    <xf numFmtId="0" fontId="26" fillId="9" borderId="26" xfId="0" applyFont="1" applyFill="1" applyBorder="1" applyAlignment="1">
      <alignment horizontal="center" wrapText="1"/>
    </xf>
    <xf numFmtId="0" fontId="26" fillId="9" borderId="27" xfId="0" applyFont="1" applyFill="1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26" fillId="9" borderId="18" xfId="0" applyFont="1" applyFill="1" applyBorder="1" applyAlignment="1">
      <alignment horizontal="center" wrapText="1"/>
    </xf>
    <xf numFmtId="0" fontId="26" fillId="9" borderId="17" xfId="0" applyFont="1" applyFill="1" applyBorder="1" applyAlignment="1">
      <alignment horizontal="center" wrapText="1"/>
    </xf>
    <xf numFmtId="0" fontId="26" fillId="9" borderId="28" xfId="0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7" fillId="9" borderId="20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15" fillId="11" borderId="39" xfId="0" applyFont="1" applyFill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wrapText="1"/>
    </xf>
    <xf numFmtId="0" fontId="18" fillId="15" borderId="48" xfId="0" applyFont="1" applyFill="1" applyBorder="1" applyAlignment="1">
      <alignment horizontal="center" vertical="center"/>
    </xf>
    <xf numFmtId="0" fontId="18" fillId="15" borderId="52" xfId="0" applyFont="1" applyFill="1" applyBorder="1" applyAlignment="1">
      <alignment horizontal="center" vertical="center"/>
    </xf>
    <xf numFmtId="0" fontId="18" fillId="15" borderId="49" xfId="0" applyFont="1" applyFill="1" applyBorder="1" applyAlignment="1">
      <alignment horizontal="center" vertical="center"/>
    </xf>
    <xf numFmtId="0" fontId="18" fillId="15" borderId="7" xfId="0" applyFont="1" applyFill="1" applyBorder="1" applyAlignment="1">
      <alignment horizontal="center"/>
    </xf>
    <xf numFmtId="0" fontId="18" fillId="15" borderId="30" xfId="0" applyFont="1" applyFill="1" applyBorder="1" applyAlignment="1">
      <alignment horizontal="center"/>
    </xf>
    <xf numFmtId="0" fontId="25" fillId="13" borderId="0" xfId="1" applyFont="1" applyFill="1" applyBorder="1" applyAlignment="1">
      <alignment horizontal="center" vertical="center" textRotation="90" wrapText="1"/>
    </xf>
    <xf numFmtId="0" fontId="15" fillId="11" borderId="31" xfId="0" applyFont="1" applyFill="1" applyBorder="1" applyAlignment="1">
      <alignment horizontal="center" vertical="center" wrapText="1"/>
    </xf>
    <xf numFmtId="0" fontId="15" fillId="11" borderId="34" xfId="0" applyFont="1" applyFill="1" applyBorder="1" applyAlignment="1">
      <alignment horizontal="center" vertical="center" wrapText="1"/>
    </xf>
    <xf numFmtId="0" fontId="15" fillId="11" borderId="36" xfId="0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/>
    </xf>
    <xf numFmtId="0" fontId="18" fillId="15" borderId="30" xfId="0" applyFont="1" applyFill="1" applyBorder="1" applyAlignment="1">
      <alignment horizontal="center" vertical="center"/>
    </xf>
    <xf numFmtId="0" fontId="18" fillId="15" borderId="50" xfId="0" applyFont="1" applyFill="1" applyBorder="1" applyAlignment="1">
      <alignment horizontal="center" vertical="center"/>
    </xf>
    <xf numFmtId="0" fontId="18" fillId="15" borderId="51" xfId="0" applyFont="1" applyFill="1" applyBorder="1" applyAlignment="1">
      <alignment horizontal="center" vertical="center"/>
    </xf>
    <xf numFmtId="0" fontId="25" fillId="13" borderId="40" xfId="1" applyFont="1" applyFill="1" applyBorder="1" applyAlignment="1">
      <alignment horizontal="center" vertical="center" textRotation="90" wrapText="1"/>
    </xf>
    <xf numFmtId="0" fontId="25" fillId="14" borderId="0" xfId="1" applyFont="1" applyFill="1" applyAlignment="1">
      <alignment horizontal="center" vertical="center" textRotation="90" wrapText="1"/>
    </xf>
    <xf numFmtId="0" fontId="18" fillId="15" borderId="19" xfId="0" applyFont="1" applyFill="1" applyBorder="1" applyAlignment="1">
      <alignment horizontal="center"/>
    </xf>
    <xf numFmtId="0" fontId="18" fillId="15" borderId="20" xfId="0" applyFont="1" applyFill="1" applyBorder="1" applyAlignment="1">
      <alignment horizontal="center"/>
    </xf>
    <xf numFmtId="0" fontId="18" fillId="15" borderId="2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8" fillId="1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25" fillId="13" borderId="5" xfId="1" applyFont="1" applyFill="1" applyBorder="1" applyAlignment="1">
      <alignment horizontal="center" vertical="center" textRotation="90" wrapText="1"/>
    </xf>
    <xf numFmtId="0" fontId="14" fillId="15" borderId="7" xfId="0" applyFont="1" applyFill="1" applyBorder="1" applyAlignment="1">
      <alignment horizontal="center" vertical="center" wrapText="1"/>
    </xf>
    <xf numFmtId="0" fontId="14" fillId="15" borderId="30" xfId="0" applyFont="1" applyFill="1" applyBorder="1" applyAlignment="1">
      <alignment horizontal="center" vertical="center" wrapText="1"/>
    </xf>
    <xf numFmtId="0" fontId="15" fillId="11" borderId="31" xfId="0" applyFont="1" applyFill="1" applyBorder="1" applyAlignment="1">
      <alignment horizontal="center" vertical="center"/>
    </xf>
    <xf numFmtId="0" fontId="15" fillId="11" borderId="34" xfId="0" applyFont="1" applyFill="1" applyBorder="1" applyAlignment="1">
      <alignment horizontal="center" vertical="center"/>
    </xf>
    <xf numFmtId="0" fontId="15" fillId="11" borderId="36" xfId="0" applyFont="1" applyFill="1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40" fillId="0" borderId="1" xfId="3" applyFont="1" applyBorder="1" applyAlignment="1">
      <alignment horizontal="center"/>
    </xf>
    <xf numFmtId="17" fontId="21" fillId="0" borderId="1" xfId="3" applyNumberFormat="1" applyBorder="1" applyAlignment="1">
      <alignment horizontal="center" vertical="center" wrapText="1"/>
    </xf>
    <xf numFmtId="0" fontId="21" fillId="0" borderId="1" xfId="3" applyBorder="1" applyAlignment="1">
      <alignment horizontal="center" vertical="center" wrapText="1"/>
    </xf>
    <xf numFmtId="0" fontId="21" fillId="0" borderId="1" xfId="3" applyBorder="1" applyAlignment="1">
      <alignment horizontal="left" vertical="center" wrapText="1"/>
    </xf>
  </cellXfs>
  <cellStyles count="4">
    <cellStyle name="Hipervínculo" xfId="1" builtinId="8"/>
    <cellStyle name="Normal" xfId="0" builtinId="0"/>
    <cellStyle name="Normal 2" xfId="3" xr:uid="{00000000-0005-0000-0000-000002000000}"/>
    <cellStyle name="Porcentaje" xfId="2" builtinId="5"/>
  </cellStyles>
  <dxfs count="28"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66"/>
      <color rgb="FFEE8036"/>
      <color rgb="FFC435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373156</xdr:colOff>
      <xdr:row>0</xdr:row>
      <xdr:rowOff>124013</xdr:rowOff>
    </xdr:from>
    <xdr:to>
      <xdr:col>2</xdr:col>
      <xdr:colOff>457626</xdr:colOff>
      <xdr:row>2</xdr:row>
      <xdr:rowOff>177800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3156" y="124013"/>
          <a:ext cx="1522745" cy="7205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133350</xdr:rowOff>
    </xdr:from>
    <xdr:to>
      <xdr:col>2</xdr:col>
      <xdr:colOff>455945</xdr:colOff>
      <xdr:row>2</xdr:row>
      <xdr:rowOff>193487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ABC9921-D8E8-4491-9109-FAB9A615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133350"/>
          <a:ext cx="1598945" cy="726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bochica.uis.edu.co/projects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gitlab.uis.edu.co/" TargetMode="External"/><Relationship Id="rId1" Type="http://schemas.openxmlformats.org/officeDocument/2006/relationships/hyperlink" Target="https://mda.uis.edu.co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ikirsi.uis.edu.co/en/hom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08"/>
  <sheetViews>
    <sheetView showGridLines="0" tabSelected="1" zoomScale="85" zoomScaleNormal="85" workbookViewId="0">
      <pane ySplit="9" topLeftCell="A10" activePane="bottomLeft" state="frozen"/>
      <selection pane="bottomLeft" activeCell="A10" sqref="A10:A44"/>
    </sheetView>
  </sheetViews>
  <sheetFormatPr baseColWidth="10" defaultColWidth="11.42578125" defaultRowHeight="15" x14ac:dyDescent="0.25"/>
  <cols>
    <col min="1" max="1" width="11.140625" customWidth="1"/>
    <col min="2" max="2" width="10.42578125" customWidth="1"/>
    <col min="4" max="4" width="18.5703125" customWidth="1"/>
    <col min="5" max="5" width="16.28515625" customWidth="1"/>
    <col min="6" max="6" width="17.42578125" customWidth="1"/>
    <col min="7" max="7" width="37.7109375" customWidth="1"/>
    <col min="8" max="8" width="21.28515625" style="167" customWidth="1"/>
    <col min="9" max="9" width="13.7109375" style="15" customWidth="1"/>
    <col min="10" max="10" width="10.85546875" style="15" customWidth="1"/>
    <col min="11" max="11" width="11.140625" style="2" customWidth="1"/>
    <col min="12" max="12" width="6.28515625" style="2" customWidth="1"/>
    <col min="13" max="13" width="8.42578125" style="15" customWidth="1"/>
    <col min="14" max="14" width="6" style="15" bestFit="1" customWidth="1"/>
    <col min="15" max="15" width="10.5703125" style="15" customWidth="1"/>
    <col min="16" max="16" width="9.42578125" style="15" customWidth="1"/>
    <col min="17" max="17" width="20.140625" style="15" bestFit="1" customWidth="1"/>
    <col min="18" max="18" width="32.28515625" customWidth="1"/>
    <col min="19" max="19" width="11.7109375" customWidth="1"/>
    <col min="20" max="20" width="7.28515625" bestFit="1" customWidth="1"/>
    <col min="21" max="21" width="15" customWidth="1"/>
    <col min="22" max="22" width="7.7109375" bestFit="1" customWidth="1"/>
    <col min="23" max="23" width="14.28515625" style="1" customWidth="1"/>
    <col min="24" max="24" width="4.5703125" style="1" customWidth="1"/>
    <col min="25" max="25" width="12.7109375" customWidth="1"/>
    <col min="26" max="26" width="14.85546875" bestFit="1" customWidth="1"/>
    <col min="27" max="27" width="10.5703125" bestFit="1" customWidth="1"/>
    <col min="28" max="28" width="9.28515625" bestFit="1" customWidth="1"/>
    <col min="29" max="29" width="21.85546875" customWidth="1"/>
    <col min="30" max="31" width="11" customWidth="1"/>
    <col min="32" max="32" width="11.7109375" customWidth="1"/>
    <col min="33" max="33" width="8.140625" customWidth="1"/>
    <col min="35" max="35" width="8" customWidth="1"/>
    <col min="37" max="37" width="21" customWidth="1"/>
    <col min="38" max="38" width="19.7109375" customWidth="1"/>
    <col min="39" max="39" width="13.42578125" bestFit="1" customWidth="1"/>
    <col min="40" max="40" width="10.7109375" bestFit="1" customWidth="1"/>
    <col min="42" max="42" width="21.42578125" bestFit="1" customWidth="1"/>
    <col min="43" max="43" width="14.140625" bestFit="1" customWidth="1"/>
    <col min="44" max="44" width="26.42578125" bestFit="1" customWidth="1"/>
    <col min="45" max="45" width="24.7109375" bestFit="1" customWidth="1"/>
    <col min="46" max="46" width="14.140625" bestFit="1" customWidth="1"/>
    <col min="47" max="47" width="30" bestFit="1" customWidth="1"/>
    <col min="48" max="48" width="34.140625" bestFit="1" customWidth="1"/>
    <col min="49" max="49" width="21.42578125" bestFit="1" customWidth="1"/>
  </cols>
  <sheetData>
    <row r="1" spans="1:49" ht="26.25" x14ac:dyDescent="0.25">
      <c r="A1" s="152"/>
      <c r="B1" s="153"/>
      <c r="C1" s="154"/>
      <c r="D1" s="327" t="s">
        <v>536</v>
      </c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  <c r="AM1" s="328"/>
      <c r="AN1" s="328"/>
      <c r="AO1" s="328"/>
      <c r="AP1" s="328"/>
      <c r="AQ1" s="328"/>
      <c r="AR1" s="328"/>
      <c r="AS1" s="328"/>
      <c r="AT1" s="328"/>
      <c r="AU1" s="328"/>
      <c r="AV1" s="329"/>
      <c r="AW1" s="161" t="s">
        <v>549</v>
      </c>
    </row>
    <row r="2" spans="1:49" ht="26.25" x14ac:dyDescent="0.25">
      <c r="A2" s="155"/>
      <c r="B2" s="151"/>
      <c r="C2" s="156"/>
      <c r="D2" s="330" t="s">
        <v>537</v>
      </c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1"/>
      <c r="AO2" s="331"/>
      <c r="AP2" s="331"/>
      <c r="AQ2" s="331"/>
      <c r="AR2" s="331"/>
      <c r="AS2" s="331"/>
      <c r="AT2" s="331"/>
      <c r="AU2" s="331"/>
      <c r="AV2" s="332"/>
      <c r="AW2" s="161" t="s">
        <v>535</v>
      </c>
    </row>
    <row r="3" spans="1:49" ht="26.25" x14ac:dyDescent="0.25">
      <c r="A3" s="157"/>
      <c r="B3" s="158"/>
      <c r="C3" s="159"/>
      <c r="D3" s="333" t="s">
        <v>0</v>
      </c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161" t="s">
        <v>550</v>
      </c>
    </row>
    <row r="4" spans="1:49" s="135" customFormat="1" ht="18.75" x14ac:dyDescent="0.25">
      <c r="A4" s="222" t="s">
        <v>546</v>
      </c>
      <c r="B4" s="222"/>
      <c r="C4" s="222"/>
      <c r="D4" s="335" t="s">
        <v>538</v>
      </c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336"/>
      <c r="V4" s="336"/>
      <c r="W4" s="336"/>
      <c r="X4" s="336"/>
      <c r="Y4" s="336"/>
      <c r="Z4" s="336"/>
      <c r="AA4" s="336"/>
      <c r="AB4" s="336"/>
      <c r="AC4" s="336"/>
      <c r="AD4" s="336"/>
      <c r="AE4" s="336"/>
      <c r="AF4" s="336"/>
      <c r="AG4" s="336"/>
      <c r="AH4" s="336"/>
      <c r="AI4" s="336"/>
      <c r="AJ4" s="336"/>
      <c r="AK4" s="336"/>
      <c r="AL4" s="336"/>
      <c r="AM4" s="336"/>
      <c r="AN4" s="336"/>
      <c r="AO4" s="336"/>
      <c r="AP4" s="336"/>
      <c r="AQ4" s="336"/>
      <c r="AR4" s="336"/>
      <c r="AS4" s="336"/>
      <c r="AT4" s="336"/>
      <c r="AU4" s="336"/>
      <c r="AV4" s="336"/>
      <c r="AW4" s="187">
        <v>46178</v>
      </c>
    </row>
    <row r="5" spans="1:49" s="67" customFormat="1" ht="15.75" x14ac:dyDescent="0.25">
      <c r="A5" s="295" t="s">
        <v>1</v>
      </c>
      <c r="B5" s="296"/>
      <c r="C5" s="296"/>
      <c r="D5" s="296"/>
      <c r="E5" s="296"/>
      <c r="F5" s="296"/>
      <c r="G5" s="296"/>
      <c r="H5" s="296"/>
      <c r="I5" s="297"/>
      <c r="J5" s="298" t="s">
        <v>2</v>
      </c>
      <c r="K5" s="299"/>
      <c r="L5" s="299"/>
      <c r="M5" s="299"/>
      <c r="N5" s="299"/>
      <c r="O5" s="300"/>
      <c r="P5" s="306" t="s">
        <v>3</v>
      </c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7"/>
      <c r="AD5" s="301" t="s">
        <v>4</v>
      </c>
      <c r="AE5" s="302"/>
      <c r="AF5" s="302"/>
      <c r="AG5" s="302"/>
      <c r="AH5" s="302"/>
      <c r="AI5" s="302"/>
      <c r="AJ5" s="303"/>
      <c r="AK5" s="272" t="s">
        <v>5</v>
      </c>
      <c r="AL5" s="273"/>
      <c r="AM5" s="273"/>
      <c r="AN5" s="273"/>
      <c r="AO5" s="273"/>
      <c r="AP5" s="274"/>
      <c r="AQ5" s="275" t="s">
        <v>6</v>
      </c>
      <c r="AR5" s="276"/>
      <c r="AS5" s="276"/>
      <c r="AT5" s="276"/>
      <c r="AU5" s="276"/>
      <c r="AV5" s="276"/>
      <c r="AW5" s="277"/>
    </row>
    <row r="6" spans="1:49" x14ac:dyDescent="0.25">
      <c r="A6" s="319" t="s">
        <v>7</v>
      </c>
      <c r="B6" s="320"/>
      <c r="C6" s="320"/>
      <c r="D6" s="320"/>
      <c r="E6" s="320"/>
      <c r="F6" s="320"/>
      <c r="G6" s="320"/>
      <c r="H6" s="320"/>
      <c r="I6" s="321"/>
      <c r="J6" s="259" t="s">
        <v>543</v>
      </c>
      <c r="K6" s="260"/>
      <c r="L6" s="260"/>
      <c r="M6" s="260"/>
      <c r="N6" s="260"/>
      <c r="O6" s="261"/>
      <c r="P6" s="308" t="s">
        <v>8</v>
      </c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9"/>
      <c r="AD6" s="259" t="s">
        <v>9</v>
      </c>
      <c r="AE6" s="260"/>
      <c r="AF6" s="260"/>
      <c r="AG6" s="260"/>
      <c r="AH6" s="260"/>
      <c r="AI6" s="260"/>
      <c r="AJ6" s="261"/>
      <c r="AK6" s="278" t="s">
        <v>10</v>
      </c>
      <c r="AL6" s="279"/>
      <c r="AM6" s="279"/>
      <c r="AN6" s="279"/>
      <c r="AO6" s="279"/>
      <c r="AP6" s="280"/>
      <c r="AQ6" s="281" t="s">
        <v>11</v>
      </c>
      <c r="AR6" s="282"/>
      <c r="AS6" s="282"/>
      <c r="AT6" s="282"/>
      <c r="AU6" s="282"/>
      <c r="AV6" s="282"/>
      <c r="AW6" s="283"/>
    </row>
    <row r="7" spans="1:49" x14ac:dyDescent="0.25">
      <c r="A7" s="319"/>
      <c r="B7" s="320"/>
      <c r="C7" s="320"/>
      <c r="D7" s="320"/>
      <c r="E7" s="320"/>
      <c r="F7" s="320"/>
      <c r="G7" s="320"/>
      <c r="H7" s="320"/>
      <c r="I7" s="321"/>
      <c r="J7" s="259"/>
      <c r="K7" s="260"/>
      <c r="L7" s="260"/>
      <c r="M7" s="260"/>
      <c r="N7" s="260"/>
      <c r="O7" s="261"/>
      <c r="P7" s="270" t="s">
        <v>12</v>
      </c>
      <c r="Q7" s="271"/>
      <c r="R7" s="271"/>
      <c r="S7" s="258" t="s">
        <v>13</v>
      </c>
      <c r="T7" s="258"/>
      <c r="U7" s="310" t="s">
        <v>14</v>
      </c>
      <c r="V7" s="311"/>
      <c r="W7" s="311"/>
      <c r="X7" s="311"/>
      <c r="Y7" s="311"/>
      <c r="Z7" s="311"/>
      <c r="AA7" s="311"/>
      <c r="AB7" s="311"/>
      <c r="AC7" s="312"/>
      <c r="AD7" s="259"/>
      <c r="AE7" s="260"/>
      <c r="AF7" s="260"/>
      <c r="AG7" s="260"/>
      <c r="AH7" s="260"/>
      <c r="AI7" s="260"/>
      <c r="AJ7" s="261"/>
      <c r="AK7" s="292" t="s">
        <v>15</v>
      </c>
      <c r="AL7" s="293"/>
      <c r="AM7" s="293"/>
      <c r="AN7" s="293"/>
      <c r="AO7" s="293"/>
      <c r="AP7" s="294"/>
      <c r="AQ7" s="281" t="s">
        <v>16</v>
      </c>
      <c r="AR7" s="282"/>
      <c r="AS7" s="282"/>
      <c r="AT7" s="282" t="s">
        <v>17</v>
      </c>
      <c r="AU7" s="282"/>
      <c r="AV7" s="282"/>
      <c r="AW7" s="283"/>
    </row>
    <row r="8" spans="1:49" s="102" customFormat="1" ht="25.5" x14ac:dyDescent="0.2">
      <c r="A8" s="322" t="s">
        <v>18</v>
      </c>
      <c r="B8" s="268" t="s">
        <v>19</v>
      </c>
      <c r="C8" s="268" t="s">
        <v>20</v>
      </c>
      <c r="D8" s="304" t="s">
        <v>21</v>
      </c>
      <c r="E8" s="304" t="s">
        <v>22</v>
      </c>
      <c r="F8" s="304" t="s">
        <v>23</v>
      </c>
      <c r="G8" s="268" t="s">
        <v>24</v>
      </c>
      <c r="H8" s="268" t="s">
        <v>25</v>
      </c>
      <c r="I8" s="315" t="s">
        <v>26</v>
      </c>
      <c r="J8" s="317" t="s">
        <v>27</v>
      </c>
      <c r="K8" s="313" t="s">
        <v>28</v>
      </c>
      <c r="L8" s="262" t="s">
        <v>29</v>
      </c>
      <c r="M8" s="313" t="s">
        <v>30</v>
      </c>
      <c r="N8" s="262" t="s">
        <v>29</v>
      </c>
      <c r="O8" s="264" t="s">
        <v>31</v>
      </c>
      <c r="P8" s="268" t="s">
        <v>547</v>
      </c>
      <c r="Q8" s="268" t="s">
        <v>548</v>
      </c>
      <c r="R8" s="268" t="s">
        <v>32</v>
      </c>
      <c r="S8" s="268" t="s">
        <v>33</v>
      </c>
      <c r="T8" s="268" t="s">
        <v>34</v>
      </c>
      <c r="U8" s="304" t="s">
        <v>35</v>
      </c>
      <c r="V8" s="268" t="s">
        <v>29</v>
      </c>
      <c r="W8" s="304" t="s">
        <v>36</v>
      </c>
      <c r="X8" s="268" t="s">
        <v>29</v>
      </c>
      <c r="Y8" s="268" t="s">
        <v>37</v>
      </c>
      <c r="Z8" s="304" t="s">
        <v>38</v>
      </c>
      <c r="AA8" s="304" t="s">
        <v>39</v>
      </c>
      <c r="AB8" s="266" t="s">
        <v>40</v>
      </c>
      <c r="AC8" s="266" t="s">
        <v>41</v>
      </c>
      <c r="AD8" s="284" t="s">
        <v>42</v>
      </c>
      <c r="AE8" s="262" t="s">
        <v>43</v>
      </c>
      <c r="AF8" s="262" t="s">
        <v>44</v>
      </c>
      <c r="AG8" s="262" t="s">
        <v>29</v>
      </c>
      <c r="AH8" s="262" t="s">
        <v>45</v>
      </c>
      <c r="AI8" s="262" t="s">
        <v>29</v>
      </c>
      <c r="AJ8" s="264" t="s">
        <v>46</v>
      </c>
      <c r="AK8" s="290" t="s">
        <v>47</v>
      </c>
      <c r="AL8" s="288" t="s">
        <v>48</v>
      </c>
      <c r="AM8" s="288" t="s">
        <v>49</v>
      </c>
      <c r="AN8" s="93" t="s">
        <v>50</v>
      </c>
      <c r="AO8" s="93" t="s">
        <v>51</v>
      </c>
      <c r="AP8" s="286" t="s">
        <v>52</v>
      </c>
      <c r="AQ8" s="284" t="s">
        <v>53</v>
      </c>
      <c r="AR8" s="262" t="s">
        <v>54</v>
      </c>
      <c r="AS8" s="262" t="s">
        <v>55</v>
      </c>
      <c r="AT8" s="262" t="s">
        <v>56</v>
      </c>
      <c r="AU8" s="262" t="s">
        <v>57</v>
      </c>
      <c r="AV8" s="262" t="s">
        <v>58</v>
      </c>
      <c r="AW8" s="264" t="s">
        <v>59</v>
      </c>
    </row>
    <row r="9" spans="1:49" s="103" customFormat="1" ht="12.75" x14ac:dyDescent="0.2">
      <c r="A9" s="323"/>
      <c r="B9" s="269"/>
      <c r="C9" s="269"/>
      <c r="D9" s="305"/>
      <c r="E9" s="305"/>
      <c r="F9" s="305"/>
      <c r="G9" s="269"/>
      <c r="H9" s="269"/>
      <c r="I9" s="316"/>
      <c r="J9" s="318"/>
      <c r="K9" s="314"/>
      <c r="L9" s="263"/>
      <c r="M9" s="314"/>
      <c r="N9" s="263"/>
      <c r="O9" s="265"/>
      <c r="P9" s="269"/>
      <c r="Q9" s="269"/>
      <c r="R9" s="269"/>
      <c r="S9" s="269"/>
      <c r="T9" s="269"/>
      <c r="U9" s="305"/>
      <c r="V9" s="269"/>
      <c r="W9" s="305"/>
      <c r="X9" s="269"/>
      <c r="Y9" s="269"/>
      <c r="Z9" s="305"/>
      <c r="AA9" s="305"/>
      <c r="AB9" s="267"/>
      <c r="AC9" s="267"/>
      <c r="AD9" s="285"/>
      <c r="AE9" s="263"/>
      <c r="AF9" s="263"/>
      <c r="AG9" s="263"/>
      <c r="AH9" s="263"/>
      <c r="AI9" s="263"/>
      <c r="AJ9" s="265"/>
      <c r="AK9" s="291"/>
      <c r="AL9" s="289"/>
      <c r="AM9" s="289"/>
      <c r="AN9" s="94" t="s">
        <v>60</v>
      </c>
      <c r="AO9" s="94" t="s">
        <v>60</v>
      </c>
      <c r="AP9" s="287"/>
      <c r="AQ9" s="285"/>
      <c r="AR9" s="263"/>
      <c r="AS9" s="263"/>
      <c r="AT9" s="263"/>
      <c r="AU9" s="263"/>
      <c r="AV9" s="263"/>
      <c r="AW9" s="265"/>
    </row>
    <row r="10" spans="1:49" s="2" customFormat="1" ht="106.5" customHeight="1" x14ac:dyDescent="0.25">
      <c r="A10" s="219" t="s">
        <v>557</v>
      </c>
      <c r="B10" s="227" t="s">
        <v>62</v>
      </c>
      <c r="C10" s="231" t="s">
        <v>558</v>
      </c>
      <c r="D10" s="231" t="s">
        <v>559</v>
      </c>
      <c r="E10" s="231" t="s">
        <v>560</v>
      </c>
      <c r="F10" s="231" t="s">
        <v>541</v>
      </c>
      <c r="G10" s="213" t="str">
        <f>IF(F10="","",CONCATENATE("Posibilidad de ",LOWER(F10)," por ",LOWER(D10)," debido a ",LOWER(E10), " en ", LOWER(C10)))</f>
        <v>Posibilidad de pérdida de confidencialidad por gestión inadecuada de accesso a los activos o activos asociados o a la información institucional debido a ausencia de lineamientos o directrices institucionales en correo electronico,  sistemas de información, aplicativos, maquinas  o servidores virtuales, bases de datos, internet, intranet, wifi, lan, copias de seguridad</v>
      </c>
      <c r="H10" s="206" t="s">
        <v>561</v>
      </c>
      <c r="I10" s="231" t="s">
        <v>495</v>
      </c>
      <c r="J10" s="231">
        <v>2920</v>
      </c>
      <c r="K10" s="213" t="str">
        <f>IF(F10="","",IF(J10&gt;5000,"Muy Alta",IF(J10&gt;500,"Alta",IF(J10&gt;24,"Media",IF(J10&gt;2,"Baja",IF(J10&gt;0,"Muy Baja",""))))))</f>
        <v>Alta</v>
      </c>
      <c r="L10" s="239" t="str">
        <f>IF(K10="Muy Alta","100%",IF(K10="Alta","80%",IF(K10="Media","60%",IF(K10="Baja","40%",IF(K10="Muy Baja","20%","")))))</f>
        <v>80%</v>
      </c>
      <c r="M10" s="227" t="s">
        <v>420</v>
      </c>
      <c r="N10" s="242" t="str">
        <f>IF(M10="Catastrófico","100%",IF(M10="Mayor","80%",IF(M10="Moderado","60%",IF(M10="Menor","40%",IF(M10="Leve","20%","")))))</f>
        <v>60%</v>
      </c>
      <c r="O10" s="210" t="str">
        <f>IF(K10&lt;&gt;"",IF(M10&lt;&gt;"",
IF(AND(K10 = "Muy Baja",M10 = "Leve"), "Bajo",
IF(AND(K10 = "Muy Baja",M10 = "Menor"), "Bajo",
IF(AND(K10 = "Muy Baja",M10 = "Moderado"), "Moderado",
IF(AND(K10 = "Muy Baja",M10 = "Mayor"), "Alto",
IF(AND(K10 = "Muy Baja",M10 = "Catastrófico"), "Extremo",
IF(AND(K10 = "Baja",M10 = "Leve"), "Bajo",
IF(AND(K10 = "Baja",M10 = "Menor"), "Moderado",
IF(AND(K10 = "Baja",M10 = "Moderado"), "Moderado",
IF(AND(K10 = "Baja",M10 = "Mayor"), "Alto",
IF(AND(K10 = "Baja",M10 = "Catastrófico"), "Extremo",
IF(AND(K10 = "Media",M10 = "Leve"), "Moderado",
IF(AND(K10 = "Media",M10 = "Menor"), "Moderado",
IF(AND(K10 = "Media",M10 = "Moderado"), " Moderado",
IF(AND(K10 = "Media",M10 = "Mayor"), "Alto",
IF(AND(K10 = "Media",M10 = "Catastrófico"), "Extremo",
IF(AND(K10 = "Alta",M10 = "Leve"), "Moderado",
IF(AND(K10 = "Alta",M10 = "Menor"), "Moderado",
IF(AND(K10 = "Alta",M10 = "Moderado"), "Alto",
IF(AND(K10 = "Alta",M10 = "Mayor"), "Alto",
IF(AND(K10 = "Alta",M10 = "Catastrófico"), "Extremo",
IF(AND(K10 = "Muy Alta",M10 = "Leve"), "Alto",
IF(AND(K10 = "Muy Alta",M10 = "Menor"), "Alto",
IF(AND(K10 = "Muy Alta",M10 = "Moderado"), "Alto",
IF(AND(K10 = "Muy Alta",M10 = "Mayor"), "Alto",
IF(AND(K10 = "Muy Alta",M10 = "Catastrófico"), "Extremo",
))))))))))))))))))))))))),"N/A"),"N/A")</f>
        <v>Alto</v>
      </c>
      <c r="P10" s="162" t="s">
        <v>566</v>
      </c>
      <c r="Q10" s="162" t="s">
        <v>567</v>
      </c>
      <c r="R10" s="162" t="s">
        <v>568</v>
      </c>
      <c r="S10" s="174" t="str">
        <f t="shared" ref="S10:S17" si="0">IF(U10="Correctivo","",IF(U10="","","X"))</f>
        <v>X</v>
      </c>
      <c r="T10" s="174" t="str">
        <f t="shared" ref="T10:T42" si="1">IF(ISNUMBER(SEARCH("Correctivo",U10)),"X","")</f>
        <v/>
      </c>
      <c r="U10" s="162" t="s">
        <v>73</v>
      </c>
      <c r="V10" s="142">
        <f>IF(U10="","",IF(U10="Preventivo",25%,IF(U10="Detectivo",15%,IF(U10="Correctivo",10%))))</f>
        <v>0.25</v>
      </c>
      <c r="W10" s="162" t="s">
        <v>466</v>
      </c>
      <c r="X10" s="142">
        <f>IF(W10="","",IF(W10="Automático",25%,IF(W10="Manual",15%)))</f>
        <v>0.15</v>
      </c>
      <c r="Y10" s="120">
        <f>V10+X10</f>
        <v>0.4</v>
      </c>
      <c r="Z10" s="162" t="s">
        <v>75</v>
      </c>
      <c r="AA10" s="162" t="s">
        <v>372</v>
      </c>
      <c r="AB10" s="162" t="s">
        <v>77</v>
      </c>
      <c r="AC10" s="162" t="s">
        <v>664</v>
      </c>
      <c r="AD10" s="144">
        <f>IF(S10="x",L10-(L10*Y10),L10-0)</f>
        <v>0.48</v>
      </c>
      <c r="AE10" s="144">
        <f>IF(T10="x",N10-(N10*Y10),N10-0)</f>
        <v>0.6</v>
      </c>
      <c r="AF10" s="245" t="str">
        <f>IF(AND(AG10&lt;=100%,AG10&gt;80%),"Muy alta",IF(AND(AG10&lt;=80%,AG10&gt;60%),"Alta",IF(AND(AG10&lt;=60%,AG10&gt;40%),"Media",IF(AND(AG10&lt;=40%,AG10&gt;20%),"Baja",IF(AND(AG10&lt;=20%,AG10&gt;=0%),"Muy Baja")))))</f>
        <v>Muy Baja</v>
      </c>
      <c r="AG10" s="234">
        <f>AD44</f>
        <v>1.1940720972570461E-7</v>
      </c>
      <c r="AH10" s="213" t="str">
        <f>IF(AND(AI10&lt;=100%,AI10&gt;80%),"Catastrófico",IF(AND(AI10&lt;=80%,AI10&gt;60%),"Mayor",IF(AND(AI10&lt;=60%,AI10&gt;40%),"Moderado",IF(AND(AI10&lt;=40%,AI10&gt;20%),"Menor",IF(AND(AI10&lt;=20%,AI10&gt;=0%),"Leve")))))</f>
        <v>Menor</v>
      </c>
      <c r="AI10" s="234">
        <f>AE44</f>
        <v>0.25312499999999999</v>
      </c>
      <c r="AJ10" s="223" t="str">
        <f>IF(AF10&lt;&gt;"",IF(AH10&lt;&gt;"",
IF(AND(AF10 = "Muy Baja",AH10 = "Leve"), "Bajo",
IF(AND(AF10 = "Muy Baja",AH10 = "Menor"), "Bajo",
IF(AND(AF10 = "Muy Baja",AH10 = "Moderado"), "Moderado",
IF(AND(AF10 = "Muy Baja",AH10 = "Mayor"), "Alto",
IF(AND(AF10 = "Muy Baja",AH10 = "Catastrófico"), "Extremo",
IF(AND(AF10 = "Baja",AH10 = "Leve"), "Bajo",
IF(AND(AF10 = "Baja",AH10 = "Menor"), "Moderado",
IF(AND(AF10 = "Baja",AH10 = "Moderado"), "Moderado",
IF(AND(AF10 = "Baja",AH10 = "Mayor"), "Alto",
IF(AND(AF10 = "Baja",AH10 = "Catastrófico"), "Extremo",
IF(AND(AF10= "Media",AH10 = "Leve"), "Moderado",
IF(AND(AF10 = "Media",AH10 = "Menor"), "Moderado",
IF(AND(AF10 = "Media",AH10 = "Moderado"), " Moderado",
IF(AND(AF10 = "Media",AH10 = "Mayor"), "Alto",
IF(AND(AF10 = "Media",AH10 = "Catastrófico"), "Extremo",
IF(AND(AF10 = "Alta",AH10 = "Leve"), "Moderado",
IF(AND(AF10 = "Alta",AH10 = "Menor"), "Moderado",
IF(AND(AF10 = "Alta",AH10 = "Moderado"), "Alto",
IF(AND(AF10 = "Alta",AH10 = "Mayor"), "Alto",
IF(AND(AF10 = "Alta",AH10 = "Catastrófico"), "Extremo",
IF(AND(AF10 = "Muy Alta",AH10 = "Leve"), "Alto",
IF(AND(AF10 = "Muy Alta",AH10 = "Menor"), "Alto",
IF(AND(AF10 = "Muy Alta",AH10 = "Moderado"), "Alto",
IF(AND(AF10 = "Muy Alta",AH10 = "Mayor"), "Alto",
IF(AND(AF10 = "Muy Alta",AH10 = "Catastrófico"), "Extremo",
))))))))))))))))))))))))),"N/A"),"N/A")</f>
        <v>Bajo</v>
      </c>
      <c r="AK10" s="160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2"/>
    </row>
    <row r="11" spans="1:49" s="2" customFormat="1" ht="63.75" x14ac:dyDescent="0.25">
      <c r="A11" s="221"/>
      <c r="B11" s="229"/>
      <c r="C11" s="232"/>
      <c r="D11" s="232"/>
      <c r="E11" s="232"/>
      <c r="F11" s="232"/>
      <c r="G11" s="214"/>
      <c r="H11" s="194"/>
      <c r="I11" s="232"/>
      <c r="J11" s="232"/>
      <c r="K11" s="214"/>
      <c r="L11" s="240"/>
      <c r="M11" s="229"/>
      <c r="N11" s="243"/>
      <c r="O11" s="211"/>
      <c r="P11" s="170" t="s">
        <v>569</v>
      </c>
      <c r="Q11" s="170" t="s">
        <v>570</v>
      </c>
      <c r="R11" s="170" t="s">
        <v>571</v>
      </c>
      <c r="S11" s="175" t="str">
        <f t="shared" si="0"/>
        <v>X</v>
      </c>
      <c r="T11" s="176" t="str">
        <f t="shared" si="1"/>
        <v/>
      </c>
      <c r="U11" s="173" t="s">
        <v>73</v>
      </c>
      <c r="V11" s="134">
        <f t="shared" ref="V11:V142" si="2">IF(U11="","",IF(U11="Preventivo",25%,IF(U11="Detectivo",15%,IF(U11="Correctivo",10%))))</f>
        <v>0.25</v>
      </c>
      <c r="W11" s="173" t="s">
        <v>466</v>
      </c>
      <c r="X11" s="134">
        <f t="shared" ref="X11:X142" si="3">IF(W11="","",IF(W11="Automático",25%,IF(W11="Manual",15%)))</f>
        <v>0.15</v>
      </c>
      <c r="Y11" s="132">
        <f t="shared" ref="Y11:Y44" si="4">V11+X11</f>
        <v>0.4</v>
      </c>
      <c r="Z11" s="173" t="s">
        <v>75</v>
      </c>
      <c r="AA11" s="173" t="s">
        <v>372</v>
      </c>
      <c r="AB11" s="173" t="s">
        <v>77</v>
      </c>
      <c r="AC11" s="173" t="s">
        <v>665</v>
      </c>
      <c r="AD11" s="133">
        <f t="shared" ref="AD11:AD44" si="5">IF(S11="x",AD10-(Y11*AD10),AD10-0)</f>
        <v>0.28799999999999998</v>
      </c>
      <c r="AE11" s="133">
        <f t="shared" ref="AE11:AE44" si="6">IF(T11="x",AE10-(Y11*AE10),AE10-0)</f>
        <v>0.6</v>
      </c>
      <c r="AF11" s="246"/>
      <c r="AG11" s="235"/>
      <c r="AH11" s="214"/>
      <c r="AI11" s="235"/>
      <c r="AJ11" s="224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50"/>
    </row>
    <row r="12" spans="1:49" s="2" customFormat="1" ht="38.25" x14ac:dyDescent="0.25">
      <c r="A12" s="221"/>
      <c r="B12" s="229"/>
      <c r="C12" s="232"/>
      <c r="D12" s="232"/>
      <c r="E12" s="232"/>
      <c r="F12" s="232"/>
      <c r="G12" s="214"/>
      <c r="H12" s="194"/>
      <c r="I12" s="232"/>
      <c r="J12" s="232"/>
      <c r="K12" s="214"/>
      <c r="L12" s="240"/>
      <c r="M12" s="229"/>
      <c r="N12" s="243"/>
      <c r="O12" s="211"/>
      <c r="P12" s="163" t="s">
        <v>572</v>
      </c>
      <c r="Q12" s="163" t="s">
        <v>573</v>
      </c>
      <c r="R12" s="163" t="s">
        <v>574</v>
      </c>
      <c r="S12" s="175" t="str">
        <f t="shared" si="0"/>
        <v>X</v>
      </c>
      <c r="T12" s="176" t="str">
        <f t="shared" si="1"/>
        <v/>
      </c>
      <c r="U12" s="173" t="s">
        <v>73</v>
      </c>
      <c r="V12" s="134">
        <f t="shared" si="2"/>
        <v>0.25</v>
      </c>
      <c r="W12" s="173" t="s">
        <v>466</v>
      </c>
      <c r="X12" s="134">
        <f t="shared" si="3"/>
        <v>0.15</v>
      </c>
      <c r="Y12" s="132">
        <f t="shared" si="4"/>
        <v>0.4</v>
      </c>
      <c r="Z12" s="173" t="s">
        <v>75</v>
      </c>
      <c r="AA12" s="173" t="s">
        <v>528</v>
      </c>
      <c r="AB12" s="173" t="s">
        <v>77</v>
      </c>
      <c r="AC12" s="173" t="s">
        <v>664</v>
      </c>
      <c r="AD12" s="133">
        <f t="shared" si="5"/>
        <v>0.17279999999999998</v>
      </c>
      <c r="AE12" s="133">
        <f t="shared" si="6"/>
        <v>0.6</v>
      </c>
      <c r="AF12" s="246"/>
      <c r="AG12" s="235"/>
      <c r="AH12" s="214"/>
      <c r="AI12" s="235"/>
      <c r="AJ12" s="224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50"/>
    </row>
    <row r="13" spans="1:49" s="2" customFormat="1" ht="63.75" x14ac:dyDescent="0.25">
      <c r="A13" s="221"/>
      <c r="B13" s="229"/>
      <c r="C13" s="232"/>
      <c r="D13" s="232"/>
      <c r="E13" s="232"/>
      <c r="F13" s="232"/>
      <c r="G13" s="214"/>
      <c r="H13" s="194"/>
      <c r="I13" s="232"/>
      <c r="J13" s="232"/>
      <c r="K13" s="214"/>
      <c r="L13" s="240"/>
      <c r="M13" s="229"/>
      <c r="N13" s="243"/>
      <c r="O13" s="211"/>
      <c r="P13" s="163" t="s">
        <v>575</v>
      </c>
      <c r="Q13" s="163" t="s">
        <v>576</v>
      </c>
      <c r="R13" s="163" t="s">
        <v>577</v>
      </c>
      <c r="S13" s="175" t="str">
        <f t="shared" si="0"/>
        <v/>
      </c>
      <c r="T13" s="176" t="str">
        <f t="shared" si="1"/>
        <v>X</v>
      </c>
      <c r="U13" s="173" t="s">
        <v>454</v>
      </c>
      <c r="V13" s="166">
        <f t="shared" si="2"/>
        <v>0.1</v>
      </c>
      <c r="W13" s="173" t="s">
        <v>466</v>
      </c>
      <c r="X13" s="166">
        <f t="shared" ref="X13:X39" si="7">IF(W13="","",IF(W13="Automático",25%,IF(W13="Manual",15%)))</f>
        <v>0.15</v>
      </c>
      <c r="Y13" s="132">
        <f t="shared" ref="Y13:Y39" si="8">V13+X13</f>
        <v>0.25</v>
      </c>
      <c r="Z13" s="173" t="s">
        <v>75</v>
      </c>
      <c r="AA13" s="173" t="s">
        <v>528</v>
      </c>
      <c r="AB13" s="173" t="s">
        <v>77</v>
      </c>
      <c r="AC13" s="173" t="s">
        <v>666</v>
      </c>
      <c r="AD13" s="165">
        <f t="shared" ref="AD13:AD40" si="9">IF(S13="x",AD12-(Y13*AD12),AD12-0)</f>
        <v>0.17279999999999998</v>
      </c>
      <c r="AE13" s="165">
        <f t="shared" ref="AE13:AE40" si="10">IF(T13="x",AE12-(Y13*AE12),AE12-0)</f>
        <v>0.44999999999999996</v>
      </c>
      <c r="AF13" s="246"/>
      <c r="AG13" s="235"/>
      <c r="AH13" s="214"/>
      <c r="AI13" s="235"/>
      <c r="AJ13" s="224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50"/>
    </row>
    <row r="14" spans="1:49" s="2" customFormat="1" ht="63.75" x14ac:dyDescent="0.25">
      <c r="A14" s="221"/>
      <c r="B14" s="229"/>
      <c r="C14" s="232"/>
      <c r="D14" s="232"/>
      <c r="E14" s="232"/>
      <c r="F14" s="232"/>
      <c r="G14" s="214"/>
      <c r="H14" s="194"/>
      <c r="I14" s="232"/>
      <c r="J14" s="232"/>
      <c r="K14" s="214"/>
      <c r="L14" s="240"/>
      <c r="M14" s="229"/>
      <c r="N14" s="243"/>
      <c r="O14" s="211"/>
      <c r="P14" s="163" t="s">
        <v>578</v>
      </c>
      <c r="Q14" s="163" t="s">
        <v>579</v>
      </c>
      <c r="R14" s="163" t="s">
        <v>580</v>
      </c>
      <c r="S14" s="175" t="str">
        <f t="shared" si="0"/>
        <v>X</v>
      </c>
      <c r="T14" s="176" t="str">
        <f t="shared" si="1"/>
        <v/>
      </c>
      <c r="U14" s="173" t="s">
        <v>73</v>
      </c>
      <c r="V14" s="166">
        <f t="shared" si="2"/>
        <v>0.25</v>
      </c>
      <c r="W14" s="173" t="s">
        <v>74</v>
      </c>
      <c r="X14" s="166">
        <f t="shared" si="7"/>
        <v>0.25</v>
      </c>
      <c r="Y14" s="132">
        <f t="shared" si="8"/>
        <v>0.5</v>
      </c>
      <c r="Z14" s="173" t="s">
        <v>511</v>
      </c>
      <c r="AA14" s="173" t="s">
        <v>528</v>
      </c>
      <c r="AB14" s="173" t="s">
        <v>77</v>
      </c>
      <c r="AC14" s="173" t="s">
        <v>667</v>
      </c>
      <c r="AD14" s="165">
        <f t="shared" si="9"/>
        <v>8.6399999999999991E-2</v>
      </c>
      <c r="AE14" s="165">
        <f t="shared" si="10"/>
        <v>0.44999999999999996</v>
      </c>
      <c r="AF14" s="246"/>
      <c r="AG14" s="235"/>
      <c r="AH14" s="214"/>
      <c r="AI14" s="235"/>
      <c r="AJ14" s="224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50"/>
    </row>
    <row r="15" spans="1:49" s="2" customFormat="1" ht="76.5" x14ac:dyDescent="0.25">
      <c r="A15" s="221"/>
      <c r="B15" s="229"/>
      <c r="C15" s="232"/>
      <c r="D15" s="232"/>
      <c r="E15" s="232"/>
      <c r="F15" s="232"/>
      <c r="G15" s="214"/>
      <c r="H15" s="194"/>
      <c r="I15" s="232"/>
      <c r="J15" s="232"/>
      <c r="K15" s="214"/>
      <c r="L15" s="240"/>
      <c r="M15" s="229"/>
      <c r="N15" s="243"/>
      <c r="O15" s="211"/>
      <c r="P15" s="163" t="s">
        <v>581</v>
      </c>
      <c r="Q15" s="163" t="s">
        <v>582</v>
      </c>
      <c r="R15" s="163" t="s">
        <v>583</v>
      </c>
      <c r="S15" s="175" t="str">
        <f t="shared" si="0"/>
        <v>X</v>
      </c>
      <c r="T15" s="176" t="str">
        <f t="shared" si="1"/>
        <v/>
      </c>
      <c r="U15" s="173" t="s">
        <v>73</v>
      </c>
      <c r="V15" s="166">
        <f t="shared" si="2"/>
        <v>0.25</v>
      </c>
      <c r="W15" s="173" t="s">
        <v>466</v>
      </c>
      <c r="X15" s="166">
        <f t="shared" si="7"/>
        <v>0.15</v>
      </c>
      <c r="Y15" s="132">
        <f t="shared" si="8"/>
        <v>0.4</v>
      </c>
      <c r="Z15" s="173" t="s">
        <v>75</v>
      </c>
      <c r="AA15" s="173" t="s">
        <v>528</v>
      </c>
      <c r="AB15" s="173" t="s">
        <v>77</v>
      </c>
      <c r="AC15" s="173" t="s">
        <v>668</v>
      </c>
      <c r="AD15" s="165">
        <f t="shared" si="9"/>
        <v>5.183999999999999E-2</v>
      </c>
      <c r="AE15" s="165">
        <f t="shared" si="10"/>
        <v>0.44999999999999996</v>
      </c>
      <c r="AF15" s="246"/>
      <c r="AG15" s="235"/>
      <c r="AH15" s="214"/>
      <c r="AI15" s="235"/>
      <c r="AJ15" s="224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50"/>
    </row>
    <row r="16" spans="1:49" s="2" customFormat="1" ht="63.75" x14ac:dyDescent="0.25">
      <c r="A16" s="221"/>
      <c r="B16" s="229"/>
      <c r="C16" s="232"/>
      <c r="D16" s="232"/>
      <c r="E16" s="232"/>
      <c r="F16" s="232"/>
      <c r="G16" s="214"/>
      <c r="H16" s="194"/>
      <c r="I16" s="232"/>
      <c r="J16" s="232"/>
      <c r="K16" s="214"/>
      <c r="L16" s="240"/>
      <c r="M16" s="229"/>
      <c r="N16" s="243"/>
      <c r="O16" s="211"/>
      <c r="P16" s="163" t="s">
        <v>584</v>
      </c>
      <c r="Q16" s="163" t="s">
        <v>585</v>
      </c>
      <c r="R16" s="163" t="s">
        <v>586</v>
      </c>
      <c r="S16" s="175" t="str">
        <f t="shared" si="0"/>
        <v>X</v>
      </c>
      <c r="T16" s="176" t="str">
        <f t="shared" si="1"/>
        <v/>
      </c>
      <c r="U16" s="173" t="s">
        <v>73</v>
      </c>
      <c r="V16" s="166">
        <f t="shared" si="2"/>
        <v>0.25</v>
      </c>
      <c r="W16" s="173" t="s">
        <v>466</v>
      </c>
      <c r="X16" s="166">
        <f t="shared" si="7"/>
        <v>0.15</v>
      </c>
      <c r="Y16" s="132">
        <f t="shared" si="8"/>
        <v>0.4</v>
      </c>
      <c r="Z16" s="173" t="s">
        <v>75</v>
      </c>
      <c r="AA16" s="173" t="s">
        <v>528</v>
      </c>
      <c r="AB16" s="173" t="s">
        <v>77</v>
      </c>
      <c r="AC16" s="173" t="s">
        <v>669</v>
      </c>
      <c r="AD16" s="165">
        <f t="shared" si="9"/>
        <v>3.1103999999999993E-2</v>
      </c>
      <c r="AE16" s="165">
        <f t="shared" si="10"/>
        <v>0.44999999999999996</v>
      </c>
      <c r="AF16" s="246"/>
      <c r="AG16" s="235"/>
      <c r="AH16" s="214"/>
      <c r="AI16" s="235"/>
      <c r="AJ16" s="224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50"/>
    </row>
    <row r="17" spans="1:49" s="2" customFormat="1" ht="38.25" x14ac:dyDescent="0.25">
      <c r="A17" s="221"/>
      <c r="B17" s="229"/>
      <c r="C17" s="232"/>
      <c r="D17" s="232"/>
      <c r="E17" s="232"/>
      <c r="F17" s="232"/>
      <c r="G17" s="214"/>
      <c r="H17" s="194"/>
      <c r="I17" s="232"/>
      <c r="J17" s="232"/>
      <c r="K17" s="214"/>
      <c r="L17" s="240"/>
      <c r="M17" s="229"/>
      <c r="N17" s="243"/>
      <c r="O17" s="211"/>
      <c r="P17" s="192" t="s">
        <v>587</v>
      </c>
      <c r="Q17" s="163" t="s">
        <v>588</v>
      </c>
      <c r="R17" s="192" t="s">
        <v>589</v>
      </c>
      <c r="S17" s="217" t="str">
        <f t="shared" si="0"/>
        <v>X</v>
      </c>
      <c r="T17" s="217" t="str">
        <f t="shared" si="1"/>
        <v/>
      </c>
      <c r="U17" s="204" t="s">
        <v>73</v>
      </c>
      <c r="V17" s="196">
        <f t="shared" si="2"/>
        <v>0.25</v>
      </c>
      <c r="W17" s="192" t="s">
        <v>466</v>
      </c>
      <c r="X17" s="196">
        <f t="shared" si="7"/>
        <v>0.15</v>
      </c>
      <c r="Y17" s="198">
        <f t="shared" si="8"/>
        <v>0.4</v>
      </c>
      <c r="Z17" s="192" t="s">
        <v>75</v>
      </c>
      <c r="AA17" s="192" t="s">
        <v>528</v>
      </c>
      <c r="AB17" s="192" t="s">
        <v>77</v>
      </c>
      <c r="AC17" s="192" t="s">
        <v>670</v>
      </c>
      <c r="AD17" s="165">
        <f t="shared" si="9"/>
        <v>1.8662399999999996E-2</v>
      </c>
      <c r="AE17" s="165">
        <f t="shared" si="10"/>
        <v>0.44999999999999996</v>
      </c>
      <c r="AF17" s="246"/>
      <c r="AG17" s="235"/>
      <c r="AH17" s="214"/>
      <c r="AI17" s="235"/>
      <c r="AJ17" s="224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50"/>
    </row>
    <row r="18" spans="1:49" s="2" customFormat="1" ht="25.5" x14ac:dyDescent="0.25">
      <c r="A18" s="221"/>
      <c r="B18" s="229"/>
      <c r="C18" s="232"/>
      <c r="D18" s="232"/>
      <c r="E18" s="232"/>
      <c r="F18" s="232"/>
      <c r="G18" s="214"/>
      <c r="H18" s="194"/>
      <c r="I18" s="232"/>
      <c r="J18" s="232"/>
      <c r="K18" s="214"/>
      <c r="L18" s="240"/>
      <c r="M18" s="229"/>
      <c r="N18" s="243"/>
      <c r="O18" s="211"/>
      <c r="P18" s="195"/>
      <c r="Q18" s="170" t="s">
        <v>590</v>
      </c>
      <c r="R18" s="195"/>
      <c r="S18" s="218"/>
      <c r="T18" s="218"/>
      <c r="U18" s="216"/>
      <c r="V18" s="201"/>
      <c r="W18" s="195"/>
      <c r="X18" s="201"/>
      <c r="Y18" s="203"/>
      <c r="Z18" s="195"/>
      <c r="AA18" s="195"/>
      <c r="AB18" s="195"/>
      <c r="AC18" s="195"/>
      <c r="AD18" s="165">
        <f t="shared" si="9"/>
        <v>1.8662399999999996E-2</v>
      </c>
      <c r="AE18" s="165">
        <f t="shared" si="10"/>
        <v>0.44999999999999996</v>
      </c>
      <c r="AF18" s="246"/>
      <c r="AG18" s="235"/>
      <c r="AH18" s="214"/>
      <c r="AI18" s="235"/>
      <c r="AJ18" s="224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50"/>
    </row>
    <row r="19" spans="1:49" s="2" customFormat="1" ht="38.25" x14ac:dyDescent="0.25">
      <c r="A19" s="221"/>
      <c r="B19" s="229"/>
      <c r="C19" s="232"/>
      <c r="D19" s="232"/>
      <c r="E19" s="232"/>
      <c r="F19" s="232"/>
      <c r="G19" s="214"/>
      <c r="H19" s="194"/>
      <c r="I19" s="232"/>
      <c r="J19" s="232"/>
      <c r="K19" s="214"/>
      <c r="L19" s="240"/>
      <c r="M19" s="229"/>
      <c r="N19" s="243"/>
      <c r="O19" s="211"/>
      <c r="P19" s="163" t="s">
        <v>591</v>
      </c>
      <c r="Q19" s="163" t="s">
        <v>592</v>
      </c>
      <c r="R19" s="163" t="s">
        <v>593</v>
      </c>
      <c r="S19" s="175" t="str">
        <f>IF(U19="Correctivo","",IF(U19="","","X"))</f>
        <v>X</v>
      </c>
      <c r="T19" s="176" t="str">
        <f t="shared" si="1"/>
        <v/>
      </c>
      <c r="U19" s="173" t="s">
        <v>73</v>
      </c>
      <c r="V19" s="166">
        <f t="shared" si="2"/>
        <v>0.25</v>
      </c>
      <c r="W19" s="163" t="s">
        <v>466</v>
      </c>
      <c r="X19" s="166">
        <f t="shared" si="7"/>
        <v>0.15</v>
      </c>
      <c r="Y19" s="132">
        <f t="shared" si="8"/>
        <v>0.4</v>
      </c>
      <c r="Z19" s="163" t="s">
        <v>75</v>
      </c>
      <c r="AA19" s="163" t="s">
        <v>528</v>
      </c>
      <c r="AB19" s="163" t="s">
        <v>77</v>
      </c>
      <c r="AC19" s="163" t="s">
        <v>664</v>
      </c>
      <c r="AD19" s="165">
        <f t="shared" si="9"/>
        <v>1.1197439999999996E-2</v>
      </c>
      <c r="AE19" s="165">
        <f t="shared" si="10"/>
        <v>0.44999999999999996</v>
      </c>
      <c r="AF19" s="246"/>
      <c r="AG19" s="235"/>
      <c r="AH19" s="214"/>
      <c r="AI19" s="235"/>
      <c r="AJ19" s="224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50"/>
    </row>
    <row r="20" spans="1:49" s="2" customFormat="1" ht="38.25" x14ac:dyDescent="0.25">
      <c r="A20" s="221"/>
      <c r="B20" s="229"/>
      <c r="C20" s="232"/>
      <c r="D20" s="232"/>
      <c r="E20" s="232"/>
      <c r="F20" s="232"/>
      <c r="G20" s="214"/>
      <c r="H20" s="194"/>
      <c r="I20" s="232"/>
      <c r="J20" s="232"/>
      <c r="K20" s="214"/>
      <c r="L20" s="240"/>
      <c r="M20" s="229"/>
      <c r="N20" s="243"/>
      <c r="O20" s="211"/>
      <c r="P20" s="192" t="s">
        <v>594</v>
      </c>
      <c r="Q20" s="170" t="s">
        <v>595</v>
      </c>
      <c r="R20" s="204" t="s">
        <v>596</v>
      </c>
      <c r="S20" s="217" t="str">
        <f>IF(U20="Correctivo","",IF(U20="","","X"))</f>
        <v>X</v>
      </c>
      <c r="T20" s="217" t="str">
        <f t="shared" si="1"/>
        <v/>
      </c>
      <c r="U20" s="192" t="s">
        <v>73</v>
      </c>
      <c r="V20" s="196">
        <f t="shared" si="2"/>
        <v>0.25</v>
      </c>
      <c r="W20" s="192" t="s">
        <v>466</v>
      </c>
      <c r="X20" s="196">
        <f t="shared" si="7"/>
        <v>0.15</v>
      </c>
      <c r="Y20" s="198">
        <f t="shared" si="8"/>
        <v>0.4</v>
      </c>
      <c r="Z20" s="192" t="s">
        <v>75</v>
      </c>
      <c r="AA20" s="192" t="s">
        <v>528</v>
      </c>
      <c r="AB20" s="192" t="s">
        <v>77</v>
      </c>
      <c r="AC20" s="192" t="s">
        <v>671</v>
      </c>
      <c r="AD20" s="165">
        <f t="shared" si="9"/>
        <v>6.7184639999999978E-3</v>
      </c>
      <c r="AE20" s="165">
        <f t="shared" si="10"/>
        <v>0.44999999999999996</v>
      </c>
      <c r="AF20" s="246"/>
      <c r="AG20" s="235"/>
      <c r="AH20" s="214"/>
      <c r="AI20" s="235"/>
      <c r="AJ20" s="224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50"/>
    </row>
    <row r="21" spans="1:49" s="2" customFormat="1" ht="51" x14ac:dyDescent="0.25">
      <c r="A21" s="221"/>
      <c r="B21" s="229"/>
      <c r="C21" s="232"/>
      <c r="D21" s="232"/>
      <c r="E21" s="232"/>
      <c r="F21" s="232"/>
      <c r="G21" s="214"/>
      <c r="H21" s="194"/>
      <c r="I21" s="232"/>
      <c r="J21" s="232"/>
      <c r="K21" s="214"/>
      <c r="L21" s="240"/>
      <c r="M21" s="229"/>
      <c r="N21" s="243"/>
      <c r="O21" s="211"/>
      <c r="P21" s="195"/>
      <c r="Q21" s="170" t="s">
        <v>597</v>
      </c>
      <c r="R21" s="216"/>
      <c r="S21" s="218"/>
      <c r="T21" s="218"/>
      <c r="U21" s="195"/>
      <c r="V21" s="201"/>
      <c r="W21" s="195"/>
      <c r="X21" s="201"/>
      <c r="Y21" s="203"/>
      <c r="Z21" s="195"/>
      <c r="AA21" s="195"/>
      <c r="AB21" s="195"/>
      <c r="AC21" s="195"/>
      <c r="AD21" s="165">
        <f t="shared" si="9"/>
        <v>6.7184639999999978E-3</v>
      </c>
      <c r="AE21" s="165">
        <f t="shared" si="10"/>
        <v>0.44999999999999996</v>
      </c>
      <c r="AF21" s="246"/>
      <c r="AG21" s="235"/>
      <c r="AH21" s="214"/>
      <c r="AI21" s="235"/>
      <c r="AJ21" s="224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50"/>
    </row>
    <row r="22" spans="1:49" s="2" customFormat="1" ht="57.75" customHeight="1" x14ac:dyDescent="0.25">
      <c r="A22" s="221"/>
      <c r="B22" s="229"/>
      <c r="C22" s="232"/>
      <c r="D22" s="232"/>
      <c r="E22" s="232"/>
      <c r="F22" s="232"/>
      <c r="G22" s="214"/>
      <c r="H22" s="194"/>
      <c r="I22" s="232"/>
      <c r="J22" s="232"/>
      <c r="K22" s="214"/>
      <c r="L22" s="240"/>
      <c r="M22" s="229"/>
      <c r="N22" s="243"/>
      <c r="O22" s="211"/>
      <c r="P22" s="170" t="s">
        <v>598</v>
      </c>
      <c r="Q22" s="170" t="s">
        <v>599</v>
      </c>
      <c r="R22" s="170" t="s">
        <v>600</v>
      </c>
      <c r="S22" s="175" t="str">
        <f t="shared" ref="S22:S81" si="11">IF(U22="Correctivo","",IF(U22="","","X"))</f>
        <v>X</v>
      </c>
      <c r="T22" s="176" t="str">
        <f t="shared" si="1"/>
        <v/>
      </c>
      <c r="U22" s="173" t="s">
        <v>73</v>
      </c>
      <c r="V22" s="166">
        <f t="shared" si="2"/>
        <v>0.25</v>
      </c>
      <c r="W22" s="173" t="s">
        <v>466</v>
      </c>
      <c r="X22" s="166">
        <f t="shared" si="7"/>
        <v>0.15</v>
      </c>
      <c r="Y22" s="132">
        <f t="shared" si="8"/>
        <v>0.4</v>
      </c>
      <c r="Z22" s="173" t="s">
        <v>75</v>
      </c>
      <c r="AA22" s="173" t="s">
        <v>528</v>
      </c>
      <c r="AB22" s="173" t="s">
        <v>77</v>
      </c>
      <c r="AC22" s="173" t="s">
        <v>664</v>
      </c>
      <c r="AD22" s="165">
        <f t="shared" si="9"/>
        <v>4.0310783999999988E-3</v>
      </c>
      <c r="AE22" s="165">
        <f t="shared" si="10"/>
        <v>0.44999999999999996</v>
      </c>
      <c r="AF22" s="246"/>
      <c r="AG22" s="235"/>
      <c r="AH22" s="214"/>
      <c r="AI22" s="235"/>
      <c r="AJ22" s="224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50"/>
    </row>
    <row r="23" spans="1:49" s="2" customFormat="1" ht="76.5" x14ac:dyDescent="0.25">
      <c r="A23" s="221"/>
      <c r="B23" s="229"/>
      <c r="C23" s="232"/>
      <c r="D23" s="232"/>
      <c r="E23" s="232"/>
      <c r="F23" s="232"/>
      <c r="G23" s="214"/>
      <c r="H23" s="194"/>
      <c r="I23" s="232"/>
      <c r="J23" s="232"/>
      <c r="K23" s="214"/>
      <c r="L23" s="240"/>
      <c r="M23" s="229"/>
      <c r="N23" s="243"/>
      <c r="O23" s="211"/>
      <c r="P23" s="170" t="s">
        <v>601</v>
      </c>
      <c r="Q23" s="170" t="s">
        <v>602</v>
      </c>
      <c r="R23" s="170" t="s">
        <v>603</v>
      </c>
      <c r="S23" s="175" t="str">
        <f t="shared" si="11"/>
        <v>X</v>
      </c>
      <c r="T23" s="176" t="str">
        <f t="shared" si="1"/>
        <v/>
      </c>
      <c r="U23" s="173" t="s">
        <v>73</v>
      </c>
      <c r="V23" s="166">
        <f t="shared" si="2"/>
        <v>0.25</v>
      </c>
      <c r="W23" s="173" t="s">
        <v>466</v>
      </c>
      <c r="X23" s="166">
        <f t="shared" si="7"/>
        <v>0.15</v>
      </c>
      <c r="Y23" s="132">
        <f t="shared" si="8"/>
        <v>0.4</v>
      </c>
      <c r="Z23" s="173" t="s">
        <v>75</v>
      </c>
      <c r="AA23" s="173" t="s">
        <v>528</v>
      </c>
      <c r="AB23" s="173" t="s">
        <v>77</v>
      </c>
      <c r="AC23" s="173" t="s">
        <v>668</v>
      </c>
      <c r="AD23" s="165">
        <f t="shared" si="9"/>
        <v>2.4186470399999993E-3</v>
      </c>
      <c r="AE23" s="165">
        <f t="shared" si="10"/>
        <v>0.44999999999999996</v>
      </c>
      <c r="AF23" s="246"/>
      <c r="AG23" s="235"/>
      <c r="AH23" s="214"/>
      <c r="AI23" s="235"/>
      <c r="AJ23" s="224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50"/>
    </row>
    <row r="24" spans="1:49" s="2" customFormat="1" ht="38.25" x14ac:dyDescent="0.25">
      <c r="A24" s="221"/>
      <c r="B24" s="229"/>
      <c r="C24" s="232"/>
      <c r="D24" s="232"/>
      <c r="E24" s="232"/>
      <c r="F24" s="232"/>
      <c r="G24" s="214"/>
      <c r="H24" s="194"/>
      <c r="I24" s="232"/>
      <c r="J24" s="232"/>
      <c r="K24" s="214"/>
      <c r="L24" s="240"/>
      <c r="M24" s="229"/>
      <c r="N24" s="243"/>
      <c r="O24" s="211"/>
      <c r="P24" s="170" t="s">
        <v>604</v>
      </c>
      <c r="Q24" s="192" t="s">
        <v>605</v>
      </c>
      <c r="R24" s="170" t="s">
        <v>606</v>
      </c>
      <c r="S24" s="175" t="str">
        <f t="shared" si="11"/>
        <v/>
      </c>
      <c r="T24" s="176" t="str">
        <f t="shared" si="1"/>
        <v>X</v>
      </c>
      <c r="U24" s="173" t="s">
        <v>454</v>
      </c>
      <c r="V24" s="166">
        <f t="shared" si="2"/>
        <v>0.1</v>
      </c>
      <c r="W24" s="173" t="s">
        <v>466</v>
      </c>
      <c r="X24" s="166">
        <f t="shared" si="7"/>
        <v>0.15</v>
      </c>
      <c r="Y24" s="132">
        <f t="shared" si="8"/>
        <v>0.25</v>
      </c>
      <c r="Z24" s="173" t="s">
        <v>75</v>
      </c>
      <c r="AA24" s="173" t="s">
        <v>528</v>
      </c>
      <c r="AB24" s="173" t="s">
        <v>77</v>
      </c>
      <c r="AC24" s="173" t="s">
        <v>672</v>
      </c>
      <c r="AD24" s="165">
        <f t="shared" si="9"/>
        <v>2.4186470399999993E-3</v>
      </c>
      <c r="AE24" s="165">
        <f t="shared" si="10"/>
        <v>0.33749999999999997</v>
      </c>
      <c r="AF24" s="246"/>
      <c r="AG24" s="235"/>
      <c r="AH24" s="214"/>
      <c r="AI24" s="235"/>
      <c r="AJ24" s="224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50"/>
    </row>
    <row r="25" spans="1:49" s="2" customFormat="1" ht="38.25" x14ac:dyDescent="0.25">
      <c r="A25" s="221"/>
      <c r="B25" s="229"/>
      <c r="C25" s="232"/>
      <c r="D25" s="232"/>
      <c r="E25" s="232"/>
      <c r="F25" s="232"/>
      <c r="G25" s="214"/>
      <c r="H25" s="194"/>
      <c r="I25" s="232"/>
      <c r="J25" s="232"/>
      <c r="K25" s="214"/>
      <c r="L25" s="240"/>
      <c r="M25" s="229"/>
      <c r="N25" s="243"/>
      <c r="O25" s="211"/>
      <c r="P25" s="170" t="s">
        <v>607</v>
      </c>
      <c r="Q25" s="195"/>
      <c r="R25" s="170" t="s">
        <v>608</v>
      </c>
      <c r="S25" s="175" t="str">
        <f t="shared" si="11"/>
        <v>X</v>
      </c>
      <c r="T25" s="176" t="str">
        <f t="shared" si="1"/>
        <v/>
      </c>
      <c r="U25" s="173" t="s">
        <v>73</v>
      </c>
      <c r="V25" s="166">
        <f t="shared" si="2"/>
        <v>0.25</v>
      </c>
      <c r="W25" s="173" t="s">
        <v>466</v>
      </c>
      <c r="X25" s="166">
        <f t="shared" si="7"/>
        <v>0.15</v>
      </c>
      <c r="Y25" s="132">
        <f t="shared" si="8"/>
        <v>0.4</v>
      </c>
      <c r="Z25" s="173" t="s">
        <v>75</v>
      </c>
      <c r="AA25" s="173" t="s">
        <v>528</v>
      </c>
      <c r="AB25" s="173" t="s">
        <v>77</v>
      </c>
      <c r="AC25" s="173" t="s">
        <v>664</v>
      </c>
      <c r="AD25" s="165">
        <f t="shared" si="9"/>
        <v>1.4511882239999995E-3</v>
      </c>
      <c r="AE25" s="165">
        <f t="shared" si="10"/>
        <v>0.33749999999999997</v>
      </c>
      <c r="AF25" s="246"/>
      <c r="AG25" s="235"/>
      <c r="AH25" s="214"/>
      <c r="AI25" s="235"/>
      <c r="AJ25" s="224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50"/>
    </row>
    <row r="26" spans="1:49" s="2" customFormat="1" ht="38.25" x14ac:dyDescent="0.25">
      <c r="A26" s="221"/>
      <c r="B26" s="229"/>
      <c r="C26" s="232"/>
      <c r="D26" s="232"/>
      <c r="E26" s="232"/>
      <c r="F26" s="232"/>
      <c r="G26" s="214"/>
      <c r="H26" s="194"/>
      <c r="I26" s="232"/>
      <c r="J26" s="232"/>
      <c r="K26" s="214"/>
      <c r="L26" s="240"/>
      <c r="M26" s="229"/>
      <c r="N26" s="243"/>
      <c r="O26" s="211"/>
      <c r="P26" s="170" t="s">
        <v>609</v>
      </c>
      <c r="Q26" s="170" t="s">
        <v>610</v>
      </c>
      <c r="R26" s="170" t="s">
        <v>611</v>
      </c>
      <c r="S26" s="175" t="str">
        <f t="shared" si="11"/>
        <v>X</v>
      </c>
      <c r="T26" s="176" t="str">
        <f t="shared" si="1"/>
        <v/>
      </c>
      <c r="U26" s="173" t="s">
        <v>73</v>
      </c>
      <c r="V26" s="166">
        <f t="shared" si="2"/>
        <v>0.25</v>
      </c>
      <c r="W26" s="173" t="s">
        <v>466</v>
      </c>
      <c r="X26" s="166">
        <f t="shared" si="7"/>
        <v>0.15</v>
      </c>
      <c r="Y26" s="132">
        <f t="shared" si="8"/>
        <v>0.4</v>
      </c>
      <c r="Z26" s="173" t="s">
        <v>75</v>
      </c>
      <c r="AA26" s="173" t="s">
        <v>528</v>
      </c>
      <c r="AB26" s="173" t="s">
        <v>77</v>
      </c>
      <c r="AC26" s="173" t="s">
        <v>673</v>
      </c>
      <c r="AD26" s="165">
        <f t="shared" si="9"/>
        <v>8.707129343999997E-4</v>
      </c>
      <c r="AE26" s="165">
        <f t="shared" si="10"/>
        <v>0.33749999999999997</v>
      </c>
      <c r="AF26" s="246"/>
      <c r="AG26" s="235"/>
      <c r="AH26" s="214"/>
      <c r="AI26" s="235"/>
      <c r="AJ26" s="224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50"/>
    </row>
    <row r="27" spans="1:49" s="2" customFormat="1" ht="51" x14ac:dyDescent="0.25">
      <c r="A27" s="221"/>
      <c r="B27" s="229"/>
      <c r="C27" s="232"/>
      <c r="D27" s="232"/>
      <c r="E27" s="232"/>
      <c r="F27" s="232"/>
      <c r="G27" s="214"/>
      <c r="H27" s="194"/>
      <c r="I27" s="232"/>
      <c r="J27" s="232"/>
      <c r="K27" s="214"/>
      <c r="L27" s="240"/>
      <c r="M27" s="229"/>
      <c r="N27" s="243"/>
      <c r="O27" s="211"/>
      <c r="P27" s="170" t="s">
        <v>612</v>
      </c>
      <c r="Q27" s="170" t="s">
        <v>613</v>
      </c>
      <c r="R27" s="170" t="s">
        <v>614</v>
      </c>
      <c r="S27" s="175" t="str">
        <f t="shared" si="11"/>
        <v>X</v>
      </c>
      <c r="T27" s="176" t="str">
        <f t="shared" si="1"/>
        <v/>
      </c>
      <c r="U27" s="173" t="s">
        <v>73</v>
      </c>
      <c r="V27" s="166">
        <f t="shared" si="2"/>
        <v>0.25</v>
      </c>
      <c r="W27" s="173" t="s">
        <v>466</v>
      </c>
      <c r="X27" s="166">
        <f t="shared" si="7"/>
        <v>0.15</v>
      </c>
      <c r="Y27" s="132">
        <f t="shared" si="8"/>
        <v>0.4</v>
      </c>
      <c r="Z27" s="173" t="s">
        <v>75</v>
      </c>
      <c r="AA27" s="173" t="s">
        <v>528</v>
      </c>
      <c r="AB27" s="173" t="s">
        <v>77</v>
      </c>
      <c r="AC27" s="173" t="s">
        <v>664</v>
      </c>
      <c r="AD27" s="165">
        <f t="shared" si="9"/>
        <v>5.2242776063999978E-4</v>
      </c>
      <c r="AE27" s="165">
        <f t="shared" si="10"/>
        <v>0.33749999999999997</v>
      </c>
      <c r="AF27" s="246"/>
      <c r="AG27" s="235"/>
      <c r="AH27" s="214"/>
      <c r="AI27" s="235"/>
      <c r="AJ27" s="224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50"/>
    </row>
    <row r="28" spans="1:49" s="2" customFormat="1" ht="38.25" x14ac:dyDescent="0.25">
      <c r="A28" s="221"/>
      <c r="B28" s="229"/>
      <c r="C28" s="232"/>
      <c r="D28" s="232"/>
      <c r="E28" s="232"/>
      <c r="F28" s="232"/>
      <c r="G28" s="214"/>
      <c r="H28" s="194"/>
      <c r="I28" s="232"/>
      <c r="J28" s="232"/>
      <c r="K28" s="214"/>
      <c r="L28" s="240"/>
      <c r="M28" s="229"/>
      <c r="N28" s="243"/>
      <c r="O28" s="211"/>
      <c r="P28" s="170" t="s">
        <v>615</v>
      </c>
      <c r="Q28" s="170" t="s">
        <v>616</v>
      </c>
      <c r="R28" s="170" t="s">
        <v>617</v>
      </c>
      <c r="S28" s="175" t="str">
        <f t="shared" si="11"/>
        <v>X</v>
      </c>
      <c r="T28" s="176" t="str">
        <f t="shared" si="1"/>
        <v/>
      </c>
      <c r="U28" s="173" t="s">
        <v>73</v>
      </c>
      <c r="V28" s="166">
        <f t="shared" si="2"/>
        <v>0.25</v>
      </c>
      <c r="W28" s="173" t="s">
        <v>466</v>
      </c>
      <c r="X28" s="166">
        <f t="shared" si="7"/>
        <v>0.15</v>
      </c>
      <c r="Y28" s="132">
        <f t="shared" si="8"/>
        <v>0.4</v>
      </c>
      <c r="Z28" s="173" t="s">
        <v>75</v>
      </c>
      <c r="AA28" s="173" t="s">
        <v>528</v>
      </c>
      <c r="AB28" s="173" t="s">
        <v>77</v>
      </c>
      <c r="AC28" s="173" t="s">
        <v>664</v>
      </c>
      <c r="AD28" s="165">
        <f t="shared" si="9"/>
        <v>3.1345665638399982E-4</v>
      </c>
      <c r="AE28" s="165">
        <f t="shared" si="10"/>
        <v>0.33749999999999997</v>
      </c>
      <c r="AF28" s="246"/>
      <c r="AG28" s="235"/>
      <c r="AH28" s="214"/>
      <c r="AI28" s="235"/>
      <c r="AJ28" s="224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50"/>
    </row>
    <row r="29" spans="1:49" s="2" customFormat="1" ht="51" x14ac:dyDescent="0.25">
      <c r="A29" s="221"/>
      <c r="B29" s="229"/>
      <c r="C29" s="232"/>
      <c r="D29" s="232"/>
      <c r="E29" s="232"/>
      <c r="F29" s="232"/>
      <c r="G29" s="214"/>
      <c r="H29" s="194"/>
      <c r="I29" s="232"/>
      <c r="J29" s="232"/>
      <c r="K29" s="214"/>
      <c r="L29" s="240"/>
      <c r="M29" s="229"/>
      <c r="N29" s="243"/>
      <c r="O29" s="211"/>
      <c r="P29" s="170" t="s">
        <v>618</v>
      </c>
      <c r="Q29" s="170" t="s">
        <v>619</v>
      </c>
      <c r="R29" s="170" t="s">
        <v>620</v>
      </c>
      <c r="S29" s="175" t="str">
        <f t="shared" si="11"/>
        <v>X</v>
      </c>
      <c r="T29" s="176" t="str">
        <f t="shared" si="1"/>
        <v/>
      </c>
      <c r="U29" s="173" t="s">
        <v>73</v>
      </c>
      <c r="V29" s="166">
        <f t="shared" si="2"/>
        <v>0.25</v>
      </c>
      <c r="W29" s="173" t="s">
        <v>466</v>
      </c>
      <c r="X29" s="166">
        <f t="shared" si="7"/>
        <v>0.15</v>
      </c>
      <c r="Y29" s="132">
        <f t="shared" si="8"/>
        <v>0.4</v>
      </c>
      <c r="Z29" s="173" t="s">
        <v>75</v>
      </c>
      <c r="AA29" s="173" t="s">
        <v>528</v>
      </c>
      <c r="AB29" s="173" t="s">
        <v>77</v>
      </c>
      <c r="AC29" s="173" t="s">
        <v>664</v>
      </c>
      <c r="AD29" s="165">
        <f t="shared" si="9"/>
        <v>1.8807399383039989E-4</v>
      </c>
      <c r="AE29" s="165">
        <f t="shared" si="10"/>
        <v>0.33749999999999997</v>
      </c>
      <c r="AF29" s="246"/>
      <c r="AG29" s="235"/>
      <c r="AH29" s="214"/>
      <c r="AI29" s="235"/>
      <c r="AJ29" s="224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50"/>
    </row>
    <row r="30" spans="1:49" s="2" customFormat="1" ht="38.25" x14ac:dyDescent="0.25">
      <c r="A30" s="221"/>
      <c r="B30" s="229"/>
      <c r="C30" s="232"/>
      <c r="D30" s="232"/>
      <c r="E30" s="232"/>
      <c r="F30" s="232"/>
      <c r="G30" s="214"/>
      <c r="H30" s="194"/>
      <c r="I30" s="232"/>
      <c r="J30" s="232"/>
      <c r="K30" s="214"/>
      <c r="L30" s="240"/>
      <c r="M30" s="229"/>
      <c r="N30" s="243"/>
      <c r="O30" s="211"/>
      <c r="P30" s="170" t="s">
        <v>621</v>
      </c>
      <c r="Q30" s="192" t="s">
        <v>622</v>
      </c>
      <c r="R30" s="170" t="s">
        <v>623</v>
      </c>
      <c r="S30" s="175" t="str">
        <f t="shared" si="11"/>
        <v>X</v>
      </c>
      <c r="T30" s="176" t="str">
        <f t="shared" si="1"/>
        <v/>
      </c>
      <c r="U30" s="173" t="s">
        <v>73</v>
      </c>
      <c r="V30" s="166">
        <f t="shared" si="2"/>
        <v>0.25</v>
      </c>
      <c r="W30" s="173" t="s">
        <v>466</v>
      </c>
      <c r="X30" s="166">
        <f t="shared" si="7"/>
        <v>0.15</v>
      </c>
      <c r="Y30" s="132">
        <f t="shared" si="8"/>
        <v>0.4</v>
      </c>
      <c r="Z30" s="173" t="s">
        <v>75</v>
      </c>
      <c r="AA30" s="173" t="s">
        <v>528</v>
      </c>
      <c r="AB30" s="173" t="s">
        <v>77</v>
      </c>
      <c r="AC30" s="173" t="s">
        <v>664</v>
      </c>
      <c r="AD30" s="165">
        <f t="shared" si="9"/>
        <v>1.1284439629823993E-4</v>
      </c>
      <c r="AE30" s="165">
        <f t="shared" si="10"/>
        <v>0.33749999999999997</v>
      </c>
      <c r="AF30" s="246"/>
      <c r="AG30" s="235"/>
      <c r="AH30" s="214"/>
      <c r="AI30" s="235"/>
      <c r="AJ30" s="224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50"/>
    </row>
    <row r="31" spans="1:49" s="2" customFormat="1" ht="38.25" x14ac:dyDescent="0.25">
      <c r="A31" s="221"/>
      <c r="B31" s="229"/>
      <c r="C31" s="232"/>
      <c r="D31" s="232"/>
      <c r="E31" s="232"/>
      <c r="F31" s="232"/>
      <c r="G31" s="214"/>
      <c r="H31" s="194"/>
      <c r="I31" s="232"/>
      <c r="J31" s="232"/>
      <c r="K31" s="214"/>
      <c r="L31" s="240"/>
      <c r="M31" s="229"/>
      <c r="N31" s="243"/>
      <c r="O31" s="211"/>
      <c r="P31" s="170" t="s">
        <v>624</v>
      </c>
      <c r="Q31" s="195"/>
      <c r="R31" s="170" t="s">
        <v>625</v>
      </c>
      <c r="S31" s="175" t="str">
        <f t="shared" si="11"/>
        <v>X</v>
      </c>
      <c r="T31" s="176" t="str">
        <f t="shared" si="1"/>
        <v/>
      </c>
      <c r="U31" s="173" t="s">
        <v>73</v>
      </c>
      <c r="V31" s="166">
        <f t="shared" si="2"/>
        <v>0.25</v>
      </c>
      <c r="W31" s="173" t="s">
        <v>466</v>
      </c>
      <c r="X31" s="166">
        <f t="shared" si="7"/>
        <v>0.15</v>
      </c>
      <c r="Y31" s="132">
        <f t="shared" si="8"/>
        <v>0.4</v>
      </c>
      <c r="Z31" s="173" t="s">
        <v>75</v>
      </c>
      <c r="AA31" s="173" t="s">
        <v>528</v>
      </c>
      <c r="AB31" s="173" t="s">
        <v>77</v>
      </c>
      <c r="AC31" s="173" t="s">
        <v>674</v>
      </c>
      <c r="AD31" s="165">
        <f t="shared" si="9"/>
        <v>6.7706637778943947E-5</v>
      </c>
      <c r="AE31" s="165">
        <f t="shared" si="10"/>
        <v>0.33749999999999997</v>
      </c>
      <c r="AF31" s="246"/>
      <c r="AG31" s="235"/>
      <c r="AH31" s="214"/>
      <c r="AI31" s="235"/>
      <c r="AJ31" s="224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50"/>
    </row>
    <row r="32" spans="1:49" s="2" customFormat="1" ht="51" x14ac:dyDescent="0.25">
      <c r="A32" s="221"/>
      <c r="B32" s="229"/>
      <c r="C32" s="232"/>
      <c r="D32" s="232"/>
      <c r="E32" s="232"/>
      <c r="F32" s="232"/>
      <c r="G32" s="214"/>
      <c r="H32" s="195"/>
      <c r="I32" s="232"/>
      <c r="J32" s="232"/>
      <c r="K32" s="214"/>
      <c r="L32" s="240"/>
      <c r="M32" s="229"/>
      <c r="N32" s="243"/>
      <c r="O32" s="211"/>
      <c r="P32" s="170" t="s">
        <v>626</v>
      </c>
      <c r="Q32" s="173" t="s">
        <v>627</v>
      </c>
      <c r="R32" s="170" t="s">
        <v>628</v>
      </c>
      <c r="S32" s="175" t="str">
        <f t="shared" si="11"/>
        <v>X</v>
      </c>
      <c r="T32" s="176" t="str">
        <f t="shared" si="1"/>
        <v/>
      </c>
      <c r="U32" s="173" t="s">
        <v>452</v>
      </c>
      <c r="V32" s="166">
        <f t="shared" si="2"/>
        <v>0.15</v>
      </c>
      <c r="W32" s="173" t="s">
        <v>74</v>
      </c>
      <c r="X32" s="166">
        <f t="shared" si="7"/>
        <v>0.25</v>
      </c>
      <c r="Y32" s="132">
        <f t="shared" si="8"/>
        <v>0.4</v>
      </c>
      <c r="Z32" s="173" t="s">
        <v>511</v>
      </c>
      <c r="AA32" s="173" t="s">
        <v>528</v>
      </c>
      <c r="AB32" s="173" t="s">
        <v>77</v>
      </c>
      <c r="AC32" s="163" t="s">
        <v>675</v>
      </c>
      <c r="AD32" s="165">
        <f t="shared" si="9"/>
        <v>4.0623982667366363E-5</v>
      </c>
      <c r="AE32" s="165">
        <f t="shared" si="10"/>
        <v>0.33749999999999997</v>
      </c>
      <c r="AF32" s="246"/>
      <c r="AG32" s="235"/>
      <c r="AH32" s="214"/>
      <c r="AI32" s="235"/>
      <c r="AJ32" s="224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50"/>
    </row>
    <row r="33" spans="1:49" s="2" customFormat="1" ht="38.25" x14ac:dyDescent="0.25">
      <c r="A33" s="221"/>
      <c r="B33" s="229"/>
      <c r="C33" s="232"/>
      <c r="D33" s="232"/>
      <c r="E33" s="232"/>
      <c r="F33" s="232"/>
      <c r="G33" s="214"/>
      <c r="H33" s="163" t="s">
        <v>562</v>
      </c>
      <c r="I33" s="232"/>
      <c r="J33" s="232"/>
      <c r="K33" s="214"/>
      <c r="L33" s="240"/>
      <c r="M33" s="229"/>
      <c r="N33" s="243"/>
      <c r="O33" s="211"/>
      <c r="P33" s="163" t="s">
        <v>629</v>
      </c>
      <c r="Q33" s="163" t="s">
        <v>630</v>
      </c>
      <c r="R33" s="163" t="s">
        <v>631</v>
      </c>
      <c r="S33" s="175" t="str">
        <f t="shared" si="11"/>
        <v>X</v>
      </c>
      <c r="T33" s="176" t="str">
        <f t="shared" si="1"/>
        <v/>
      </c>
      <c r="U33" s="173" t="s">
        <v>73</v>
      </c>
      <c r="V33" s="166">
        <f t="shared" si="2"/>
        <v>0.25</v>
      </c>
      <c r="W33" s="163" t="s">
        <v>466</v>
      </c>
      <c r="X33" s="166">
        <f t="shared" si="7"/>
        <v>0.15</v>
      </c>
      <c r="Y33" s="132">
        <f t="shared" si="8"/>
        <v>0.4</v>
      </c>
      <c r="Z33" s="163" t="s">
        <v>75</v>
      </c>
      <c r="AA33" s="163" t="s">
        <v>528</v>
      </c>
      <c r="AB33" s="163" t="s">
        <v>77</v>
      </c>
      <c r="AC33" s="163" t="s">
        <v>676</v>
      </c>
      <c r="AD33" s="165">
        <f t="shared" si="9"/>
        <v>2.4374389600419818E-5</v>
      </c>
      <c r="AE33" s="165">
        <f t="shared" si="10"/>
        <v>0.33749999999999997</v>
      </c>
      <c r="AF33" s="246"/>
      <c r="AG33" s="235"/>
      <c r="AH33" s="214"/>
      <c r="AI33" s="235"/>
      <c r="AJ33" s="224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50"/>
    </row>
    <row r="34" spans="1:49" s="2" customFormat="1" ht="38.25" x14ac:dyDescent="0.25">
      <c r="A34" s="221"/>
      <c r="B34" s="229"/>
      <c r="C34" s="232"/>
      <c r="D34" s="232"/>
      <c r="E34" s="232"/>
      <c r="F34" s="232"/>
      <c r="G34" s="214"/>
      <c r="H34" s="192" t="s">
        <v>563</v>
      </c>
      <c r="I34" s="232"/>
      <c r="J34" s="232"/>
      <c r="K34" s="214"/>
      <c r="L34" s="240"/>
      <c r="M34" s="229"/>
      <c r="N34" s="243"/>
      <c r="O34" s="211"/>
      <c r="P34" s="163" t="s">
        <v>632</v>
      </c>
      <c r="Q34" s="163" t="s">
        <v>633</v>
      </c>
      <c r="R34" s="163" t="s">
        <v>634</v>
      </c>
      <c r="S34" s="176" t="str">
        <f t="shared" si="11"/>
        <v>X</v>
      </c>
      <c r="T34" s="176" t="str">
        <f t="shared" si="1"/>
        <v/>
      </c>
      <c r="U34" s="163" t="s">
        <v>73</v>
      </c>
      <c r="V34" s="166">
        <f t="shared" si="2"/>
        <v>0.25</v>
      </c>
      <c r="W34" s="163" t="s">
        <v>466</v>
      </c>
      <c r="X34" s="166">
        <f t="shared" si="7"/>
        <v>0.15</v>
      </c>
      <c r="Y34" s="132">
        <f t="shared" si="8"/>
        <v>0.4</v>
      </c>
      <c r="Z34" s="163" t="s">
        <v>511</v>
      </c>
      <c r="AA34" s="173" t="s">
        <v>528</v>
      </c>
      <c r="AB34" s="173" t="s">
        <v>77</v>
      </c>
      <c r="AC34" s="173" t="s">
        <v>677</v>
      </c>
      <c r="AD34" s="165">
        <f t="shared" si="9"/>
        <v>1.462463376025189E-5</v>
      </c>
      <c r="AE34" s="165">
        <f t="shared" si="10"/>
        <v>0.33749999999999997</v>
      </c>
      <c r="AF34" s="246"/>
      <c r="AG34" s="235"/>
      <c r="AH34" s="214"/>
      <c r="AI34" s="235"/>
      <c r="AJ34" s="224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50"/>
    </row>
    <row r="35" spans="1:49" s="2" customFormat="1" ht="27" x14ac:dyDescent="0.25">
      <c r="A35" s="221"/>
      <c r="B35" s="229"/>
      <c r="C35" s="232"/>
      <c r="D35" s="232"/>
      <c r="E35" s="232"/>
      <c r="F35" s="232"/>
      <c r="G35" s="214"/>
      <c r="H35" s="194"/>
      <c r="I35" s="232"/>
      <c r="J35" s="232"/>
      <c r="K35" s="214"/>
      <c r="L35" s="240"/>
      <c r="M35" s="229"/>
      <c r="N35" s="243"/>
      <c r="O35" s="211"/>
      <c r="P35" s="172" t="s">
        <v>635</v>
      </c>
      <c r="Q35" s="194" t="s">
        <v>636</v>
      </c>
      <c r="R35" s="172" t="s">
        <v>637</v>
      </c>
      <c r="S35" s="176" t="str">
        <f t="shared" si="11"/>
        <v>X</v>
      </c>
      <c r="T35" s="176" t="str">
        <f t="shared" si="1"/>
        <v/>
      </c>
      <c r="U35" s="173" t="s">
        <v>73</v>
      </c>
      <c r="V35" s="166">
        <f t="shared" si="2"/>
        <v>0.25</v>
      </c>
      <c r="W35" s="173" t="s">
        <v>74</v>
      </c>
      <c r="X35" s="166">
        <f t="shared" si="7"/>
        <v>0.25</v>
      </c>
      <c r="Y35" s="132">
        <f t="shared" si="8"/>
        <v>0.5</v>
      </c>
      <c r="Z35" s="173" t="s">
        <v>511</v>
      </c>
      <c r="AA35" s="173" t="s">
        <v>528</v>
      </c>
      <c r="AB35" s="173" t="s">
        <v>77</v>
      </c>
      <c r="AC35" s="173" t="s">
        <v>678</v>
      </c>
      <c r="AD35" s="165">
        <f t="shared" si="9"/>
        <v>7.312316880125945E-6</v>
      </c>
      <c r="AE35" s="165">
        <f t="shared" si="10"/>
        <v>0.33749999999999997</v>
      </c>
      <c r="AF35" s="246"/>
      <c r="AG35" s="235"/>
      <c r="AH35" s="214"/>
      <c r="AI35" s="235"/>
      <c r="AJ35" s="224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50"/>
    </row>
    <row r="36" spans="1:49" s="2" customFormat="1" ht="38.25" x14ac:dyDescent="0.25">
      <c r="A36" s="221"/>
      <c r="B36" s="229"/>
      <c r="C36" s="232"/>
      <c r="D36" s="232"/>
      <c r="E36" s="232"/>
      <c r="F36" s="232"/>
      <c r="G36" s="214"/>
      <c r="H36" s="194"/>
      <c r="I36" s="232"/>
      <c r="J36" s="232"/>
      <c r="K36" s="214"/>
      <c r="L36" s="240"/>
      <c r="M36" s="229"/>
      <c r="N36" s="243"/>
      <c r="O36" s="211"/>
      <c r="P36" s="170" t="s">
        <v>638</v>
      </c>
      <c r="Q36" s="195"/>
      <c r="R36" s="170" t="s">
        <v>639</v>
      </c>
      <c r="S36" s="176" t="str">
        <f t="shared" si="11"/>
        <v>X</v>
      </c>
      <c r="T36" s="176" t="str">
        <f t="shared" si="1"/>
        <v/>
      </c>
      <c r="U36" s="173" t="s">
        <v>73</v>
      </c>
      <c r="V36" s="166">
        <f t="shared" si="2"/>
        <v>0.25</v>
      </c>
      <c r="W36" s="173" t="s">
        <v>466</v>
      </c>
      <c r="X36" s="166">
        <f t="shared" si="7"/>
        <v>0.15</v>
      </c>
      <c r="Y36" s="132">
        <f t="shared" si="8"/>
        <v>0.4</v>
      </c>
      <c r="Z36" s="173" t="s">
        <v>75</v>
      </c>
      <c r="AA36" s="173" t="s">
        <v>528</v>
      </c>
      <c r="AB36" s="173" t="s">
        <v>77</v>
      </c>
      <c r="AC36" s="173" t="s">
        <v>664</v>
      </c>
      <c r="AD36" s="165">
        <f t="shared" si="9"/>
        <v>4.3873901280755667E-6</v>
      </c>
      <c r="AE36" s="165">
        <f t="shared" si="10"/>
        <v>0.33749999999999997</v>
      </c>
      <c r="AF36" s="246"/>
      <c r="AG36" s="235"/>
      <c r="AH36" s="214"/>
      <c r="AI36" s="235"/>
      <c r="AJ36" s="224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50"/>
    </row>
    <row r="37" spans="1:49" s="2" customFormat="1" ht="76.5" x14ac:dyDescent="0.25">
      <c r="A37" s="221"/>
      <c r="B37" s="229"/>
      <c r="C37" s="232"/>
      <c r="D37" s="232"/>
      <c r="E37" s="232"/>
      <c r="F37" s="232"/>
      <c r="G37" s="214"/>
      <c r="H37" s="194"/>
      <c r="I37" s="232"/>
      <c r="J37" s="232"/>
      <c r="K37" s="214"/>
      <c r="L37" s="240"/>
      <c r="M37" s="229"/>
      <c r="N37" s="243"/>
      <c r="O37" s="211"/>
      <c r="P37" s="170" t="s">
        <v>640</v>
      </c>
      <c r="Q37" s="173" t="s">
        <v>641</v>
      </c>
      <c r="R37" s="170" t="s">
        <v>642</v>
      </c>
      <c r="S37" s="176" t="str">
        <f t="shared" si="11"/>
        <v>X</v>
      </c>
      <c r="T37" s="176" t="str">
        <f t="shared" si="1"/>
        <v/>
      </c>
      <c r="U37" s="173" t="s">
        <v>73</v>
      </c>
      <c r="V37" s="166">
        <f t="shared" si="2"/>
        <v>0.25</v>
      </c>
      <c r="W37" s="173" t="s">
        <v>466</v>
      </c>
      <c r="X37" s="166">
        <f t="shared" si="7"/>
        <v>0.15</v>
      </c>
      <c r="Y37" s="132">
        <f t="shared" si="8"/>
        <v>0.4</v>
      </c>
      <c r="Z37" s="173" t="s">
        <v>75</v>
      </c>
      <c r="AA37" s="173" t="s">
        <v>528</v>
      </c>
      <c r="AB37" s="173" t="s">
        <v>77</v>
      </c>
      <c r="AC37" s="173" t="s">
        <v>668</v>
      </c>
      <c r="AD37" s="165">
        <f t="shared" si="9"/>
        <v>2.6324340768453397E-6</v>
      </c>
      <c r="AE37" s="165">
        <f t="shared" si="10"/>
        <v>0.33749999999999997</v>
      </c>
      <c r="AF37" s="246"/>
      <c r="AG37" s="235"/>
      <c r="AH37" s="214"/>
      <c r="AI37" s="235"/>
      <c r="AJ37" s="224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50"/>
    </row>
    <row r="38" spans="1:49" s="2" customFormat="1" ht="38.25" x14ac:dyDescent="0.25">
      <c r="A38" s="221"/>
      <c r="B38" s="229"/>
      <c r="C38" s="232"/>
      <c r="D38" s="232"/>
      <c r="E38" s="232"/>
      <c r="F38" s="232"/>
      <c r="G38" s="214"/>
      <c r="H38" s="195"/>
      <c r="I38" s="232"/>
      <c r="J38" s="232"/>
      <c r="K38" s="214"/>
      <c r="L38" s="240"/>
      <c r="M38" s="229"/>
      <c r="N38" s="243"/>
      <c r="O38" s="211"/>
      <c r="P38" s="163" t="s">
        <v>643</v>
      </c>
      <c r="Q38" s="163" t="s">
        <v>644</v>
      </c>
      <c r="R38" s="163" t="s">
        <v>645</v>
      </c>
      <c r="S38" s="176" t="str">
        <f t="shared" si="11"/>
        <v>X</v>
      </c>
      <c r="T38" s="176" t="str">
        <f t="shared" si="1"/>
        <v/>
      </c>
      <c r="U38" s="173" t="s">
        <v>73</v>
      </c>
      <c r="V38" s="166">
        <f t="shared" si="2"/>
        <v>0.25</v>
      </c>
      <c r="W38" s="173" t="s">
        <v>74</v>
      </c>
      <c r="X38" s="166">
        <f t="shared" si="7"/>
        <v>0.25</v>
      </c>
      <c r="Y38" s="132">
        <f t="shared" si="8"/>
        <v>0.5</v>
      </c>
      <c r="Z38" s="173" t="s">
        <v>511</v>
      </c>
      <c r="AA38" s="173" t="s">
        <v>528</v>
      </c>
      <c r="AB38" s="173" t="s">
        <v>77</v>
      </c>
      <c r="AC38" s="173" t="s">
        <v>679</v>
      </c>
      <c r="AD38" s="165">
        <f t="shared" si="9"/>
        <v>1.3162170384226698E-6</v>
      </c>
      <c r="AE38" s="165">
        <f t="shared" si="10"/>
        <v>0.33749999999999997</v>
      </c>
      <c r="AF38" s="246"/>
      <c r="AG38" s="235"/>
      <c r="AH38" s="214"/>
      <c r="AI38" s="235"/>
      <c r="AJ38" s="224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50"/>
    </row>
    <row r="39" spans="1:49" s="2" customFormat="1" ht="89.25" x14ac:dyDescent="0.25">
      <c r="A39" s="221"/>
      <c r="B39" s="229"/>
      <c r="C39" s="232"/>
      <c r="D39" s="232"/>
      <c r="E39" s="232"/>
      <c r="F39" s="232"/>
      <c r="G39" s="214"/>
      <c r="H39" s="192" t="s">
        <v>564</v>
      </c>
      <c r="I39" s="232"/>
      <c r="J39" s="232"/>
      <c r="K39" s="214"/>
      <c r="L39" s="240"/>
      <c r="M39" s="229"/>
      <c r="N39" s="243"/>
      <c r="O39" s="211"/>
      <c r="P39" s="170" t="s">
        <v>646</v>
      </c>
      <c r="Q39" s="170" t="s">
        <v>647</v>
      </c>
      <c r="R39" s="170" t="s">
        <v>648</v>
      </c>
      <c r="S39" s="176" t="str">
        <f t="shared" si="11"/>
        <v>X</v>
      </c>
      <c r="T39" s="176" t="str">
        <f t="shared" si="1"/>
        <v/>
      </c>
      <c r="U39" s="173" t="s">
        <v>73</v>
      </c>
      <c r="V39" s="166">
        <f t="shared" si="2"/>
        <v>0.25</v>
      </c>
      <c r="W39" s="173" t="s">
        <v>466</v>
      </c>
      <c r="X39" s="166">
        <f t="shared" si="7"/>
        <v>0.15</v>
      </c>
      <c r="Y39" s="132">
        <f t="shared" si="8"/>
        <v>0.4</v>
      </c>
      <c r="Z39" s="173" t="s">
        <v>75</v>
      </c>
      <c r="AA39" s="173" t="s">
        <v>528</v>
      </c>
      <c r="AB39" s="173" t="s">
        <v>77</v>
      </c>
      <c r="AC39" s="178" t="s">
        <v>681</v>
      </c>
      <c r="AD39" s="165">
        <f t="shared" si="9"/>
        <v>7.8973022305360192E-7</v>
      </c>
      <c r="AE39" s="165">
        <f t="shared" si="10"/>
        <v>0.33749999999999997</v>
      </c>
      <c r="AF39" s="246"/>
      <c r="AG39" s="235"/>
      <c r="AH39" s="214"/>
      <c r="AI39" s="235"/>
      <c r="AJ39" s="224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50"/>
    </row>
    <row r="40" spans="1:49" s="2" customFormat="1" ht="76.5" x14ac:dyDescent="0.25">
      <c r="A40" s="221"/>
      <c r="B40" s="229"/>
      <c r="C40" s="232"/>
      <c r="D40" s="232"/>
      <c r="E40" s="232"/>
      <c r="F40" s="232"/>
      <c r="G40" s="214"/>
      <c r="H40" s="194"/>
      <c r="I40" s="232"/>
      <c r="J40" s="232"/>
      <c r="K40" s="214"/>
      <c r="L40" s="240"/>
      <c r="M40" s="229"/>
      <c r="N40" s="243"/>
      <c r="O40" s="211"/>
      <c r="P40" s="170" t="s">
        <v>649</v>
      </c>
      <c r="Q40" s="170" t="s">
        <v>650</v>
      </c>
      <c r="R40" s="170" t="s">
        <v>651</v>
      </c>
      <c r="S40" s="176" t="str">
        <f t="shared" si="11"/>
        <v>X</v>
      </c>
      <c r="T40" s="176" t="str">
        <f t="shared" si="1"/>
        <v/>
      </c>
      <c r="U40" s="173" t="s">
        <v>73</v>
      </c>
      <c r="V40" s="134">
        <f t="shared" si="2"/>
        <v>0.25</v>
      </c>
      <c r="W40" s="173" t="s">
        <v>466</v>
      </c>
      <c r="X40" s="134">
        <f t="shared" si="3"/>
        <v>0.15</v>
      </c>
      <c r="Y40" s="132">
        <f t="shared" si="4"/>
        <v>0.4</v>
      </c>
      <c r="Z40" s="173" t="s">
        <v>75</v>
      </c>
      <c r="AA40" s="173" t="s">
        <v>528</v>
      </c>
      <c r="AB40" s="173" t="s">
        <v>77</v>
      </c>
      <c r="AC40" s="173" t="s">
        <v>668</v>
      </c>
      <c r="AD40" s="165">
        <f t="shared" si="9"/>
        <v>4.7383813383216113E-7</v>
      </c>
      <c r="AE40" s="165">
        <f t="shared" si="10"/>
        <v>0.33749999999999997</v>
      </c>
      <c r="AF40" s="246"/>
      <c r="AG40" s="235"/>
      <c r="AH40" s="214"/>
      <c r="AI40" s="235"/>
      <c r="AJ40" s="224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50"/>
    </row>
    <row r="41" spans="1:49" s="2" customFormat="1" ht="63.75" x14ac:dyDescent="0.25">
      <c r="A41" s="221"/>
      <c r="B41" s="229"/>
      <c r="C41" s="232"/>
      <c r="D41" s="232"/>
      <c r="E41" s="232"/>
      <c r="F41" s="232"/>
      <c r="G41" s="214"/>
      <c r="H41" s="194"/>
      <c r="I41" s="232"/>
      <c r="J41" s="232"/>
      <c r="K41" s="214"/>
      <c r="L41" s="240"/>
      <c r="M41" s="229"/>
      <c r="N41" s="243"/>
      <c r="O41" s="211"/>
      <c r="P41" s="170" t="s">
        <v>652</v>
      </c>
      <c r="Q41" s="170" t="s">
        <v>653</v>
      </c>
      <c r="R41" s="170" t="s">
        <v>654</v>
      </c>
      <c r="S41" s="176" t="str">
        <f t="shared" si="11"/>
        <v>X</v>
      </c>
      <c r="T41" s="176" t="str">
        <f t="shared" si="1"/>
        <v/>
      </c>
      <c r="U41" s="173" t="s">
        <v>73</v>
      </c>
      <c r="V41" s="134">
        <f t="shared" si="2"/>
        <v>0.25</v>
      </c>
      <c r="W41" s="173" t="s">
        <v>466</v>
      </c>
      <c r="X41" s="134">
        <f t="shared" si="3"/>
        <v>0.15</v>
      </c>
      <c r="Y41" s="132">
        <f t="shared" si="4"/>
        <v>0.4</v>
      </c>
      <c r="Z41" s="173" t="s">
        <v>511</v>
      </c>
      <c r="AA41" s="173" t="s">
        <v>528</v>
      </c>
      <c r="AB41" s="173" t="s">
        <v>532</v>
      </c>
      <c r="AC41" s="173"/>
      <c r="AD41" s="133">
        <f t="shared" si="5"/>
        <v>2.843028802992967E-7</v>
      </c>
      <c r="AE41" s="133">
        <f t="shared" si="6"/>
        <v>0.33749999999999997</v>
      </c>
      <c r="AF41" s="246"/>
      <c r="AG41" s="235"/>
      <c r="AH41" s="214"/>
      <c r="AI41" s="235"/>
      <c r="AJ41" s="224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50"/>
    </row>
    <row r="42" spans="1:49" s="2" customFormat="1" ht="63.75" x14ac:dyDescent="0.25">
      <c r="A42" s="221"/>
      <c r="B42" s="229"/>
      <c r="C42" s="232"/>
      <c r="D42" s="232"/>
      <c r="E42" s="232"/>
      <c r="F42" s="232"/>
      <c r="G42" s="214"/>
      <c r="H42" s="195"/>
      <c r="I42" s="232"/>
      <c r="J42" s="232"/>
      <c r="K42" s="214"/>
      <c r="L42" s="240"/>
      <c r="M42" s="229"/>
      <c r="N42" s="243"/>
      <c r="O42" s="211"/>
      <c r="P42" s="170" t="s">
        <v>655</v>
      </c>
      <c r="Q42" s="170" t="s">
        <v>656</v>
      </c>
      <c r="R42" s="170" t="s">
        <v>657</v>
      </c>
      <c r="S42" s="176" t="str">
        <f t="shared" si="11"/>
        <v/>
      </c>
      <c r="T42" s="176" t="str">
        <f t="shared" si="1"/>
        <v>X</v>
      </c>
      <c r="U42" s="173" t="s">
        <v>454</v>
      </c>
      <c r="V42" s="134">
        <f t="shared" si="2"/>
        <v>0.1</v>
      </c>
      <c r="W42" s="173" t="s">
        <v>466</v>
      </c>
      <c r="X42" s="134">
        <f t="shared" si="3"/>
        <v>0.15</v>
      </c>
      <c r="Y42" s="132">
        <f t="shared" si="4"/>
        <v>0.25</v>
      </c>
      <c r="Z42" s="173" t="s">
        <v>75</v>
      </c>
      <c r="AA42" s="173" t="s">
        <v>528</v>
      </c>
      <c r="AB42" s="173" t="s">
        <v>77</v>
      </c>
      <c r="AC42" s="173" t="s">
        <v>664</v>
      </c>
      <c r="AD42" s="133">
        <f t="shared" si="5"/>
        <v>2.843028802992967E-7</v>
      </c>
      <c r="AE42" s="133">
        <f t="shared" si="6"/>
        <v>0.25312499999999999</v>
      </c>
      <c r="AF42" s="246"/>
      <c r="AG42" s="235"/>
      <c r="AH42" s="214"/>
      <c r="AI42" s="235"/>
      <c r="AJ42" s="224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50"/>
    </row>
    <row r="43" spans="1:49" s="2" customFormat="1" ht="63.75" x14ac:dyDescent="0.25">
      <c r="A43" s="221"/>
      <c r="B43" s="229"/>
      <c r="C43" s="232"/>
      <c r="D43" s="232"/>
      <c r="E43" s="232"/>
      <c r="F43" s="232"/>
      <c r="G43" s="214"/>
      <c r="H43" s="170" t="s">
        <v>565</v>
      </c>
      <c r="I43" s="232"/>
      <c r="J43" s="232"/>
      <c r="K43" s="214"/>
      <c r="L43" s="240"/>
      <c r="M43" s="229"/>
      <c r="N43" s="243"/>
      <c r="O43" s="211"/>
      <c r="P43" s="170" t="s">
        <v>658</v>
      </c>
      <c r="Q43" s="170" t="s">
        <v>659</v>
      </c>
      <c r="R43" s="170" t="s">
        <v>660</v>
      </c>
      <c r="S43" s="176" t="str">
        <f t="shared" si="11"/>
        <v>X</v>
      </c>
      <c r="T43" s="176" t="str">
        <f>IF(ISNUMBER(SEARCH("Correctivo",U43)),"X","")</f>
        <v/>
      </c>
      <c r="U43" s="173" t="s">
        <v>452</v>
      </c>
      <c r="V43" s="134">
        <f t="shared" si="2"/>
        <v>0.15</v>
      </c>
      <c r="W43" s="173" t="s">
        <v>466</v>
      </c>
      <c r="X43" s="134">
        <f t="shared" si="3"/>
        <v>0.15</v>
      </c>
      <c r="Y43" s="132">
        <f t="shared" si="4"/>
        <v>0.3</v>
      </c>
      <c r="Z43" s="173" t="s">
        <v>511</v>
      </c>
      <c r="AA43" s="173" t="s">
        <v>528</v>
      </c>
      <c r="AB43" s="173" t="s">
        <v>77</v>
      </c>
      <c r="AC43" s="173" t="s">
        <v>680</v>
      </c>
      <c r="AD43" s="133">
        <f t="shared" si="5"/>
        <v>1.9901201620950771E-7</v>
      </c>
      <c r="AE43" s="133">
        <f t="shared" si="6"/>
        <v>0.25312499999999999</v>
      </c>
      <c r="AF43" s="246"/>
      <c r="AG43" s="235"/>
      <c r="AH43" s="214"/>
      <c r="AI43" s="235"/>
      <c r="AJ43" s="224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50"/>
    </row>
    <row r="44" spans="1:49" s="2" customFormat="1" ht="76.5" x14ac:dyDescent="0.25">
      <c r="A44" s="226"/>
      <c r="B44" s="230"/>
      <c r="C44" s="233"/>
      <c r="D44" s="233"/>
      <c r="E44" s="233"/>
      <c r="F44" s="233"/>
      <c r="G44" s="215"/>
      <c r="H44" s="171"/>
      <c r="I44" s="233"/>
      <c r="J44" s="233"/>
      <c r="K44" s="215"/>
      <c r="L44" s="241"/>
      <c r="M44" s="230"/>
      <c r="N44" s="244"/>
      <c r="O44" s="212"/>
      <c r="P44" s="164" t="s">
        <v>661</v>
      </c>
      <c r="Q44" s="164" t="s">
        <v>662</v>
      </c>
      <c r="R44" s="164" t="s">
        <v>663</v>
      </c>
      <c r="S44" s="177" t="str">
        <f t="shared" si="11"/>
        <v>X</v>
      </c>
      <c r="T44" s="177" t="str">
        <f t="shared" ref="T44:T107" si="12">IF(ISNUMBER(SEARCH("Correctivo",U44)),"X","")</f>
        <v/>
      </c>
      <c r="U44" s="164" t="s">
        <v>73</v>
      </c>
      <c r="V44" s="143">
        <f t="shared" si="2"/>
        <v>0.25</v>
      </c>
      <c r="W44" s="164" t="s">
        <v>466</v>
      </c>
      <c r="X44" s="143">
        <f t="shared" si="3"/>
        <v>0.15</v>
      </c>
      <c r="Y44" s="124">
        <f t="shared" si="4"/>
        <v>0.4</v>
      </c>
      <c r="Z44" s="171" t="s">
        <v>75</v>
      </c>
      <c r="AA44" s="171" t="s">
        <v>528</v>
      </c>
      <c r="AB44" s="171" t="s">
        <v>77</v>
      </c>
      <c r="AC44" s="171" t="s">
        <v>668</v>
      </c>
      <c r="AD44" s="145">
        <f t="shared" si="5"/>
        <v>1.1940720972570461E-7</v>
      </c>
      <c r="AE44" s="145">
        <f t="shared" si="6"/>
        <v>0.25312499999999999</v>
      </c>
      <c r="AF44" s="247"/>
      <c r="AG44" s="236"/>
      <c r="AH44" s="215"/>
      <c r="AI44" s="236"/>
      <c r="AJ44" s="2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6"/>
    </row>
    <row r="45" spans="1:49" ht="38.25" x14ac:dyDescent="0.25">
      <c r="A45" s="219" t="s">
        <v>682</v>
      </c>
      <c r="B45" s="227" t="s">
        <v>683</v>
      </c>
      <c r="C45" s="231" t="s">
        <v>684</v>
      </c>
      <c r="D45" s="231" t="s">
        <v>685</v>
      </c>
      <c r="E45" s="231" t="s">
        <v>686</v>
      </c>
      <c r="F45" s="231" t="s">
        <v>687</v>
      </c>
      <c r="G45" s="213" t="str">
        <f>IF(F45="","",CONCATENATE("Posibilidad de ",LOWER(F45)," por ",LOWER(D45)," debido a ",LOWER(E45), " en ", LOWER(C45)))</f>
        <v xml:space="preserve">Posibilidad de perdida de disponibilidad por gestión indebida de la base de datos o del software que la adminsitra debido a cambios permanente producidos por el avance tecnológico que obliga adoptar cambios  en base de datos  de sistemas de información  </v>
      </c>
      <c r="H45" s="162" t="s">
        <v>688</v>
      </c>
      <c r="I45" s="195" t="s">
        <v>689</v>
      </c>
      <c r="J45" s="231">
        <v>3650</v>
      </c>
      <c r="K45" s="213" t="str">
        <f>IF(F45="","",IF(J45&gt;5000,"Muy Alta",IF(J45&gt;500,"Alta",IF(J45&gt;24,"Media",IF(J45&gt;2,"Baja",IF(J45&gt;0,"Muy Baja",""))))))</f>
        <v>Alta</v>
      </c>
      <c r="L45" s="239" t="str">
        <f>IF(K45="Muy Alta","100%",IF(K45="Alta","80%",IF(K45="Media","60%",IF(K45="Baja","40%",IF(K45="Muy Baja","20%","")))))</f>
        <v>80%</v>
      </c>
      <c r="M45" s="227" t="s">
        <v>420</v>
      </c>
      <c r="N45" s="242" t="str">
        <f>IF(M45="Catastrófico","100%",IF(M45="Mayor","80%",IF(M45="Moderado","60%",IF(M45="Menor","40%",IF(M45="Leve","20%","")))))</f>
        <v>60%</v>
      </c>
      <c r="O45" s="210" t="str">
        <f>IF(K45&lt;&gt;"",IF(M45&lt;&gt;"",
IF(AND(K45 = "Muy Baja",M45 = "Leve"), "Bajo",
IF(AND(K45 = "Muy Baja",M45 = "Menor"), "Bajo",
IF(AND(K45 = "Muy Baja",M45 = "Moderado"), "Moderado",
IF(AND(K45 = "Muy Baja",M45 = "Mayor"), "Alto",
IF(AND(K45 = "Muy Baja",M45 = "Catastrófico"), "Extremo",
IF(AND(K45 = "Baja",M45 = "Leve"), "Bajo",
IF(AND(K45 = "Baja",M45 = "Menor"), "Moderado",
IF(AND(K45 = "Baja",M45 = "Moderado"), "Moderado",
IF(AND(K45 = "Baja",M45 = "Mayor"), "Alto",
IF(AND(K45 = "Baja",M45 = "Catastrófico"), "Extremo",
IF(AND(K45 = "Media",M45 = "Leve"), "Moderado",
IF(AND(K45 = "Media",M45 = "Menor"), "Moderado",
IF(AND(K45 = "Media",M45 = "Moderado"), " Moderado",
IF(AND(K45 = "Media",M45 = "Mayor"), "Alto",
IF(AND(K45 = "Media",M45 = "Catastrófico"), "Extremo",
IF(AND(K45 = "Alta",M45 = "Leve"), "Moderado",
IF(AND(K45 = "Alta",M45 = "Menor"), "Moderado",
IF(AND(K45 = "Alta",M45 = "Moderado"), "Alto",
IF(AND(K45 = "Alta",M45 = "Mayor"), "Alto",
IF(AND(K45 = "Alta",M45 = "Catastrófico"), "Extremo",
IF(AND(K45 = "Muy Alta",M45 = "Leve"), "Alto",
IF(AND(K45 = "Muy Alta",M45 = "Menor"), "Alto",
IF(AND(K45 = "Muy Alta",M45 = "Moderado"), "Alto",
IF(AND(K45 = "Muy Alta",M45 = "Mayor"), "Alto",
IF(AND(K45 = "Muy Alta",M45 = "Catastrófico"), "Extremo",
))))))))))))))))))))))))),"N/A"),"N/A")</f>
        <v>Alto</v>
      </c>
      <c r="P45" s="173" t="s">
        <v>693</v>
      </c>
      <c r="Q45" s="173" t="s">
        <v>605</v>
      </c>
      <c r="R45" s="173" t="s">
        <v>694</v>
      </c>
      <c r="S45" s="175" t="str">
        <f t="shared" si="11"/>
        <v/>
      </c>
      <c r="T45" s="175" t="str">
        <f t="shared" si="12"/>
        <v>X</v>
      </c>
      <c r="U45" s="162" t="s">
        <v>454</v>
      </c>
      <c r="V45" s="142">
        <f>IF(U45="","",IF(U45="Preventivo",25%,IF(U45="Detectivo",15%,IF(U45="Correctivo",10%))))</f>
        <v>0.1</v>
      </c>
      <c r="W45" s="162" t="s">
        <v>74</v>
      </c>
      <c r="X45" s="142">
        <f>IF(W45="","",IF(W45="Automático",25%,IF(W45="Manual",15%)))</f>
        <v>0.25</v>
      </c>
      <c r="Y45" s="120">
        <f>V45+X45</f>
        <v>0.35</v>
      </c>
      <c r="Z45" s="173" t="s">
        <v>511</v>
      </c>
      <c r="AA45" s="173" t="s">
        <v>76</v>
      </c>
      <c r="AB45" s="173" t="s">
        <v>77</v>
      </c>
      <c r="AC45" s="173" t="s">
        <v>716</v>
      </c>
      <c r="AD45" s="144">
        <f>IF(S45="x",L45-(L45*Y45),L45-0)</f>
        <v>0.8</v>
      </c>
      <c r="AE45" s="144">
        <f>IF(T45="x",N45-(N45*Y45),N45-0)</f>
        <v>0.39</v>
      </c>
      <c r="AF45" s="245" t="str">
        <f>IF(AND(AG45&lt;=100%,AG45&gt;80%),"Muy alta",IF(AND(AG45&lt;=80%,AG45&gt;60%),"Alta",IF(AND(AG45&lt;=60%,AG45&gt;40%),"Media",IF(AND(AG45&lt;=40%,AG45&gt;20%),"Baja",IF(AND(AG45&lt;=20%,AG45&gt;=0%),"Muy Baja")))))</f>
        <v>Muy Baja</v>
      </c>
      <c r="AG45" s="234">
        <f>AD53</f>
        <v>1.1197439999999996E-2</v>
      </c>
      <c r="AH45" s="213" t="str">
        <f>IF(AND(AI45&lt;=100%,AI45&gt;80%),"Catastrófico",IF(AND(AI45&lt;=80%,AI45&gt;60%),"Mayor",IF(AND(AI45&lt;=60%,AI45&gt;40%),"Moderado",IF(AND(AI45&lt;=40%,AI45&gt;20%),"Menor",IF(AND(AI45&lt;=20%,AI45&gt;=0%),"Leve")))))</f>
        <v>Menor</v>
      </c>
      <c r="AI45" s="234">
        <f>AE53</f>
        <v>0.39</v>
      </c>
      <c r="AJ45" s="223" t="str">
        <f>IF(AF45&lt;&gt;"",IF(AH45&lt;&gt;"",
IF(AND(AF45 = "Muy Baja",AH45 = "Leve"), "Bajo",
IF(AND(AF45 = "Muy Baja",AH45 = "Menor"), "Bajo",
IF(AND(AF45 = "Muy Baja",AH45 = "Moderado"), "Moderado",
IF(AND(AF45 = "Muy Baja",AH45 = "Mayor"), "Alto",
IF(AND(AF45 = "Muy Baja",AH45 = "Catastrófico"), "Extremo",
IF(AND(AF45 = "Baja",AH45 = "Leve"), "Bajo",
IF(AND(AF45 = "Baja",AH45 = "Menor"), "Moderado",
IF(AND(AF45 = "Baja",AH45 = "Moderado"), "Moderado",
IF(AND(AF45 = "Baja",AH45 = "Mayor"), "Alto",
IF(AND(AF45 = "Baja",AH45 = "Catastrófico"), "Extremo",
IF(AND(AF45= "Media",AH45 = "Leve"), "Moderado",
IF(AND(AF45 = "Media",AH45 = "Menor"), "Moderado",
IF(AND(AF45 = "Media",AH45 = "Moderado"), " Moderado",
IF(AND(AF45 = "Media",AH45 = "Mayor"), "Alto",
IF(AND(AF45 = "Media",AH45 = "Catastrófico"), "Extremo",
IF(AND(AF45 = "Alta",AH45 = "Leve"), "Moderado",
IF(AND(AF45 = "Alta",AH45 = "Menor"), "Moderado",
IF(AND(AF45 = "Alta",AH45 = "Moderado"), "Alto",
IF(AND(AF45 = "Alta",AH45 = "Mayor"), "Alto",
IF(AND(AF45 = "Alta",AH45 = "Catastrófico"), "Extremo",
IF(AND(AF45 = "Muy Alta",AH45 = "Leve"), "Alto",
IF(AND(AF45 = "Muy Alta",AH45 = "Menor"), "Alto",
IF(AND(AF45 = "Muy Alta",AH45 = "Moderado"), "Alto",
IF(AND(AF45 = "Muy Alta",AH45 = "Mayor"), "Alto",
IF(AND(AF45 = "Muy Alta",AH45 = "Catastrófico"), "Extremo",
))))))))))))))))))))))))),"N/A"),"N/A")</f>
        <v>Bajo</v>
      </c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2"/>
    </row>
    <row r="46" spans="1:49" ht="102" x14ac:dyDescent="0.25">
      <c r="A46" s="221"/>
      <c r="B46" s="229"/>
      <c r="C46" s="232"/>
      <c r="D46" s="232"/>
      <c r="E46" s="232"/>
      <c r="F46" s="232"/>
      <c r="G46" s="214"/>
      <c r="H46" s="192" t="s">
        <v>690</v>
      </c>
      <c r="I46" s="232"/>
      <c r="J46" s="232"/>
      <c r="K46" s="214"/>
      <c r="L46" s="240"/>
      <c r="M46" s="229"/>
      <c r="N46" s="243"/>
      <c r="O46" s="211"/>
      <c r="P46" s="163" t="s">
        <v>695</v>
      </c>
      <c r="Q46" s="163" t="s">
        <v>644</v>
      </c>
      <c r="R46" s="163" t="s">
        <v>696</v>
      </c>
      <c r="S46" s="176" t="str">
        <f t="shared" si="11"/>
        <v>X</v>
      </c>
      <c r="T46" s="176" t="str">
        <f t="shared" si="12"/>
        <v/>
      </c>
      <c r="U46" s="173" t="s">
        <v>73</v>
      </c>
      <c r="V46" s="134">
        <f t="shared" si="2"/>
        <v>0.25</v>
      </c>
      <c r="W46" s="173" t="s">
        <v>74</v>
      </c>
      <c r="X46" s="134">
        <f t="shared" si="3"/>
        <v>0.25</v>
      </c>
      <c r="Y46" s="132">
        <f t="shared" ref="Y46:Y53" si="13">V46+X46</f>
        <v>0.5</v>
      </c>
      <c r="Z46" s="163" t="s">
        <v>511</v>
      </c>
      <c r="AA46" s="163" t="s">
        <v>528</v>
      </c>
      <c r="AB46" s="163" t="s">
        <v>532</v>
      </c>
      <c r="AC46" s="163" t="s">
        <v>678</v>
      </c>
      <c r="AD46" s="133">
        <f t="shared" ref="AD46" si="14">IF(S46="x",AD45-(Y46*AD45),AD45-0)</f>
        <v>0.4</v>
      </c>
      <c r="AE46" s="133">
        <f t="shared" ref="AE46" si="15">IF(T46="x",AE45-(Y46*AE45),AE45-0)</f>
        <v>0.39</v>
      </c>
      <c r="AF46" s="246"/>
      <c r="AG46" s="235"/>
      <c r="AH46" s="214"/>
      <c r="AI46" s="235"/>
      <c r="AJ46" s="224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50"/>
    </row>
    <row r="47" spans="1:49" ht="51" x14ac:dyDescent="0.25">
      <c r="A47" s="221"/>
      <c r="B47" s="229"/>
      <c r="C47" s="232"/>
      <c r="D47" s="232"/>
      <c r="E47" s="232"/>
      <c r="F47" s="232"/>
      <c r="G47" s="214"/>
      <c r="H47" s="194"/>
      <c r="I47" s="232"/>
      <c r="J47" s="232"/>
      <c r="K47" s="214"/>
      <c r="L47" s="240"/>
      <c r="M47" s="229"/>
      <c r="N47" s="243"/>
      <c r="O47" s="211"/>
      <c r="P47" s="163" t="s">
        <v>697</v>
      </c>
      <c r="Q47" s="163" t="s">
        <v>698</v>
      </c>
      <c r="R47" s="163" t="s">
        <v>699</v>
      </c>
      <c r="S47" s="176" t="str">
        <f t="shared" si="11"/>
        <v>X</v>
      </c>
      <c r="T47" s="176" t="str">
        <f t="shared" si="12"/>
        <v/>
      </c>
      <c r="U47" s="173" t="s">
        <v>73</v>
      </c>
      <c r="V47" s="134">
        <f t="shared" si="2"/>
        <v>0.25</v>
      </c>
      <c r="W47" s="163" t="s">
        <v>466</v>
      </c>
      <c r="X47" s="134">
        <f t="shared" si="3"/>
        <v>0.15</v>
      </c>
      <c r="Y47" s="132">
        <f t="shared" si="13"/>
        <v>0.4</v>
      </c>
      <c r="Z47" s="163" t="s">
        <v>511</v>
      </c>
      <c r="AA47" s="163" t="s">
        <v>528</v>
      </c>
      <c r="AB47" s="163" t="s">
        <v>532</v>
      </c>
      <c r="AC47" s="163" t="s">
        <v>717</v>
      </c>
      <c r="AD47" s="165">
        <f t="shared" ref="AD47:AD53" si="16">IF(S47="x",AD46-(Y47*AD46),AD46-0)</f>
        <v>0.24</v>
      </c>
      <c r="AE47" s="165">
        <f t="shared" ref="AE47:AE53" si="17">IF(T47="x",AE46-(Y47*AE46),AE46-0)</f>
        <v>0.39</v>
      </c>
      <c r="AF47" s="246"/>
      <c r="AG47" s="235"/>
      <c r="AH47" s="214"/>
      <c r="AI47" s="235"/>
      <c r="AJ47" s="224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50"/>
    </row>
    <row r="48" spans="1:49" ht="51" x14ac:dyDescent="0.25">
      <c r="A48" s="221"/>
      <c r="B48" s="229"/>
      <c r="C48" s="232"/>
      <c r="D48" s="232"/>
      <c r="E48" s="232"/>
      <c r="F48" s="232"/>
      <c r="G48" s="214"/>
      <c r="H48" s="195"/>
      <c r="I48" s="232"/>
      <c r="J48" s="232"/>
      <c r="K48" s="214"/>
      <c r="L48" s="240"/>
      <c r="M48" s="229"/>
      <c r="N48" s="243"/>
      <c r="O48" s="211"/>
      <c r="P48" s="163" t="s">
        <v>700</v>
      </c>
      <c r="Q48" s="192" t="s">
        <v>701</v>
      </c>
      <c r="R48" s="163" t="s">
        <v>702</v>
      </c>
      <c r="S48" s="176" t="str">
        <f t="shared" si="11"/>
        <v>X</v>
      </c>
      <c r="T48" s="176" t="str">
        <f t="shared" si="12"/>
        <v/>
      </c>
      <c r="U48" s="173" t="s">
        <v>73</v>
      </c>
      <c r="V48" s="134">
        <f t="shared" si="2"/>
        <v>0.25</v>
      </c>
      <c r="W48" s="163" t="s">
        <v>466</v>
      </c>
      <c r="X48" s="134">
        <f t="shared" si="3"/>
        <v>0.15</v>
      </c>
      <c r="Y48" s="132">
        <f t="shared" si="13"/>
        <v>0.4</v>
      </c>
      <c r="Z48" s="163" t="s">
        <v>511</v>
      </c>
      <c r="AA48" s="163" t="s">
        <v>76</v>
      </c>
      <c r="AB48" s="163" t="s">
        <v>77</v>
      </c>
      <c r="AC48" s="163" t="s">
        <v>717</v>
      </c>
      <c r="AD48" s="165">
        <f t="shared" si="16"/>
        <v>0.14399999999999999</v>
      </c>
      <c r="AE48" s="165">
        <f t="shared" si="17"/>
        <v>0.39</v>
      </c>
      <c r="AF48" s="246"/>
      <c r="AG48" s="235"/>
      <c r="AH48" s="214"/>
      <c r="AI48" s="235"/>
      <c r="AJ48" s="224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50"/>
    </row>
    <row r="49" spans="1:49" ht="38.25" x14ac:dyDescent="0.25">
      <c r="A49" s="221"/>
      <c r="B49" s="229"/>
      <c r="C49" s="232"/>
      <c r="D49" s="232"/>
      <c r="E49" s="232"/>
      <c r="F49" s="232"/>
      <c r="G49" s="214"/>
      <c r="H49" s="192" t="s">
        <v>691</v>
      </c>
      <c r="I49" s="232"/>
      <c r="J49" s="232"/>
      <c r="K49" s="214"/>
      <c r="L49" s="240"/>
      <c r="M49" s="229"/>
      <c r="N49" s="243"/>
      <c r="O49" s="211"/>
      <c r="P49" s="163" t="s">
        <v>703</v>
      </c>
      <c r="Q49" s="195"/>
      <c r="R49" s="163" t="s">
        <v>704</v>
      </c>
      <c r="S49" s="176" t="str">
        <f t="shared" si="11"/>
        <v>X</v>
      </c>
      <c r="T49" s="176" t="str">
        <f t="shared" si="12"/>
        <v/>
      </c>
      <c r="U49" s="173" t="s">
        <v>73</v>
      </c>
      <c r="V49" s="134">
        <f t="shared" si="2"/>
        <v>0.25</v>
      </c>
      <c r="W49" s="163" t="s">
        <v>466</v>
      </c>
      <c r="X49" s="134">
        <f t="shared" si="3"/>
        <v>0.15</v>
      </c>
      <c r="Y49" s="132">
        <f t="shared" si="13"/>
        <v>0.4</v>
      </c>
      <c r="Z49" s="163" t="s">
        <v>511</v>
      </c>
      <c r="AA49" s="163" t="s">
        <v>528</v>
      </c>
      <c r="AB49" s="163" t="s">
        <v>532</v>
      </c>
      <c r="AC49" s="163" t="s">
        <v>717</v>
      </c>
      <c r="AD49" s="165">
        <f t="shared" si="16"/>
        <v>8.6399999999999991E-2</v>
      </c>
      <c r="AE49" s="165">
        <f t="shared" si="17"/>
        <v>0.39</v>
      </c>
      <c r="AF49" s="246"/>
      <c r="AG49" s="235"/>
      <c r="AH49" s="214"/>
      <c r="AI49" s="235"/>
      <c r="AJ49" s="224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50"/>
    </row>
    <row r="50" spans="1:49" ht="63.75" x14ac:dyDescent="0.25">
      <c r="A50" s="221"/>
      <c r="B50" s="229"/>
      <c r="C50" s="232"/>
      <c r="D50" s="232"/>
      <c r="E50" s="232"/>
      <c r="F50" s="232"/>
      <c r="G50" s="214"/>
      <c r="H50" s="195"/>
      <c r="I50" s="232"/>
      <c r="J50" s="232"/>
      <c r="K50" s="214"/>
      <c r="L50" s="240"/>
      <c r="M50" s="229"/>
      <c r="N50" s="243"/>
      <c r="O50" s="211"/>
      <c r="P50" s="163" t="s">
        <v>705</v>
      </c>
      <c r="Q50" s="163" t="s">
        <v>706</v>
      </c>
      <c r="R50" s="163" t="s">
        <v>707</v>
      </c>
      <c r="S50" s="176" t="str">
        <f t="shared" si="11"/>
        <v>X</v>
      </c>
      <c r="T50" s="176" t="str">
        <f t="shared" si="12"/>
        <v/>
      </c>
      <c r="U50" s="173" t="s">
        <v>73</v>
      </c>
      <c r="V50" s="166">
        <f t="shared" si="2"/>
        <v>0.25</v>
      </c>
      <c r="W50" s="163" t="s">
        <v>466</v>
      </c>
      <c r="X50" s="166">
        <f t="shared" si="3"/>
        <v>0.15</v>
      </c>
      <c r="Y50" s="132">
        <f t="shared" si="13"/>
        <v>0.4</v>
      </c>
      <c r="Z50" s="163" t="s">
        <v>75</v>
      </c>
      <c r="AA50" s="163" t="s">
        <v>528</v>
      </c>
      <c r="AB50" s="163" t="s">
        <v>77</v>
      </c>
      <c r="AC50" s="163" t="s">
        <v>718</v>
      </c>
      <c r="AD50" s="165">
        <f t="shared" si="16"/>
        <v>5.183999999999999E-2</v>
      </c>
      <c r="AE50" s="165">
        <f t="shared" si="17"/>
        <v>0.39</v>
      </c>
      <c r="AF50" s="246"/>
      <c r="AG50" s="235"/>
      <c r="AH50" s="214"/>
      <c r="AI50" s="235"/>
      <c r="AJ50" s="224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50"/>
    </row>
    <row r="51" spans="1:49" ht="63.75" x14ac:dyDescent="0.25">
      <c r="A51" s="221"/>
      <c r="B51" s="229"/>
      <c r="C51" s="232"/>
      <c r="D51" s="232"/>
      <c r="E51" s="232"/>
      <c r="F51" s="232"/>
      <c r="G51" s="214"/>
      <c r="H51" s="192" t="s">
        <v>692</v>
      </c>
      <c r="I51" s="232"/>
      <c r="J51" s="232"/>
      <c r="K51" s="214"/>
      <c r="L51" s="240"/>
      <c r="M51" s="229"/>
      <c r="N51" s="243"/>
      <c r="O51" s="211"/>
      <c r="P51" s="163" t="s">
        <v>708</v>
      </c>
      <c r="Q51" s="163" t="s">
        <v>709</v>
      </c>
      <c r="R51" s="163" t="s">
        <v>710</v>
      </c>
      <c r="S51" s="176" t="str">
        <f t="shared" si="11"/>
        <v>X</v>
      </c>
      <c r="T51" s="176" t="str">
        <f t="shared" si="12"/>
        <v/>
      </c>
      <c r="U51" s="173" t="s">
        <v>73</v>
      </c>
      <c r="V51" s="134">
        <f t="shared" si="2"/>
        <v>0.25</v>
      </c>
      <c r="W51" s="163" t="s">
        <v>466</v>
      </c>
      <c r="X51" s="134">
        <f t="shared" si="3"/>
        <v>0.15</v>
      </c>
      <c r="Y51" s="132">
        <f t="shared" si="13"/>
        <v>0.4</v>
      </c>
      <c r="Z51" s="163" t="s">
        <v>75</v>
      </c>
      <c r="AA51" s="163" t="s">
        <v>528</v>
      </c>
      <c r="AB51" s="163" t="s">
        <v>77</v>
      </c>
      <c r="AC51" s="173" t="s">
        <v>664</v>
      </c>
      <c r="AD51" s="165">
        <f t="shared" si="16"/>
        <v>3.1103999999999993E-2</v>
      </c>
      <c r="AE51" s="165">
        <f t="shared" si="17"/>
        <v>0.39</v>
      </c>
      <c r="AF51" s="246"/>
      <c r="AG51" s="235"/>
      <c r="AH51" s="214"/>
      <c r="AI51" s="235"/>
      <c r="AJ51" s="224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</row>
    <row r="52" spans="1:49" ht="38.25" x14ac:dyDescent="0.25">
      <c r="A52" s="221"/>
      <c r="B52" s="229"/>
      <c r="C52" s="232"/>
      <c r="D52" s="232"/>
      <c r="E52" s="232"/>
      <c r="F52" s="232"/>
      <c r="G52" s="214"/>
      <c r="H52" s="194"/>
      <c r="I52" s="232"/>
      <c r="J52" s="232"/>
      <c r="K52" s="214"/>
      <c r="L52" s="240"/>
      <c r="M52" s="229"/>
      <c r="N52" s="243"/>
      <c r="O52" s="211"/>
      <c r="P52" s="163" t="s">
        <v>711</v>
      </c>
      <c r="Q52" s="204" t="s">
        <v>712</v>
      </c>
      <c r="R52" s="163" t="s">
        <v>713</v>
      </c>
      <c r="S52" s="176" t="str">
        <f t="shared" si="11"/>
        <v>X</v>
      </c>
      <c r="T52" s="176" t="str">
        <f t="shared" si="12"/>
        <v/>
      </c>
      <c r="U52" s="173" t="s">
        <v>73</v>
      </c>
      <c r="V52" s="134">
        <f t="shared" si="2"/>
        <v>0.25</v>
      </c>
      <c r="W52" s="163" t="s">
        <v>466</v>
      </c>
      <c r="X52" s="134">
        <f t="shared" si="3"/>
        <v>0.15</v>
      </c>
      <c r="Y52" s="132">
        <f t="shared" si="13"/>
        <v>0.4</v>
      </c>
      <c r="Z52" s="163" t="s">
        <v>511</v>
      </c>
      <c r="AA52" s="163" t="s">
        <v>528</v>
      </c>
      <c r="AB52" s="163" t="s">
        <v>77</v>
      </c>
      <c r="AC52" s="180" t="s">
        <v>720</v>
      </c>
      <c r="AD52" s="165">
        <f t="shared" si="16"/>
        <v>1.8662399999999996E-2</v>
      </c>
      <c r="AE52" s="165">
        <f t="shared" si="17"/>
        <v>0.39</v>
      </c>
      <c r="AF52" s="246"/>
      <c r="AG52" s="235"/>
      <c r="AH52" s="214"/>
      <c r="AI52" s="235"/>
      <c r="AJ52" s="224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50"/>
    </row>
    <row r="53" spans="1:49" ht="38.25" x14ac:dyDescent="0.25">
      <c r="A53" s="226"/>
      <c r="B53" s="230"/>
      <c r="C53" s="233"/>
      <c r="D53" s="233"/>
      <c r="E53" s="233"/>
      <c r="F53" s="233"/>
      <c r="G53" s="215"/>
      <c r="H53" s="193"/>
      <c r="I53" s="233"/>
      <c r="J53" s="233"/>
      <c r="K53" s="215"/>
      <c r="L53" s="241"/>
      <c r="M53" s="230"/>
      <c r="N53" s="244"/>
      <c r="O53" s="212"/>
      <c r="P53" s="170" t="s">
        <v>714</v>
      </c>
      <c r="Q53" s="205"/>
      <c r="R53" s="170" t="s">
        <v>715</v>
      </c>
      <c r="S53" s="179" t="str">
        <f t="shared" si="11"/>
        <v>X</v>
      </c>
      <c r="T53" s="179" t="str">
        <f t="shared" si="12"/>
        <v/>
      </c>
      <c r="U53" s="172" t="s">
        <v>73</v>
      </c>
      <c r="V53" s="143">
        <f t="shared" si="2"/>
        <v>0.25</v>
      </c>
      <c r="W53" s="170" t="s">
        <v>466</v>
      </c>
      <c r="X53" s="143">
        <f t="shared" si="3"/>
        <v>0.15</v>
      </c>
      <c r="Y53" s="124">
        <f t="shared" si="13"/>
        <v>0.4</v>
      </c>
      <c r="Z53" s="170" t="s">
        <v>75</v>
      </c>
      <c r="AA53" s="170" t="s">
        <v>521</v>
      </c>
      <c r="AB53" s="164" t="s">
        <v>77</v>
      </c>
      <c r="AC53" s="164" t="s">
        <v>719</v>
      </c>
      <c r="AD53" s="165">
        <f t="shared" si="16"/>
        <v>1.1197439999999996E-2</v>
      </c>
      <c r="AE53" s="165">
        <f t="shared" si="17"/>
        <v>0.39</v>
      </c>
      <c r="AF53" s="247"/>
      <c r="AG53" s="236"/>
      <c r="AH53" s="215"/>
      <c r="AI53" s="236"/>
      <c r="AJ53" s="2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6"/>
    </row>
    <row r="54" spans="1:49" s="127" customFormat="1" ht="89.25" x14ac:dyDescent="0.25">
      <c r="A54" s="220" t="s">
        <v>721</v>
      </c>
      <c r="B54" s="228" t="s">
        <v>722</v>
      </c>
      <c r="C54" s="195" t="s">
        <v>723</v>
      </c>
      <c r="D54" s="195" t="s">
        <v>724</v>
      </c>
      <c r="E54" s="195" t="s">
        <v>725</v>
      </c>
      <c r="F54" s="195" t="s">
        <v>726</v>
      </c>
      <c r="G54" s="213" t="str">
        <f>IF(F54="","",CONCATENATE("Posibilidad de ",LOWER(F54)," por ",LOWER(D54)," debido a ",LOWER(E54), " en ", LOWER(C54)))</f>
        <v xml:space="preserve">Posibilidad de perdida de integridad por ataque de malware o ransomware debido a ausencia de actualizaciones de seguridad en base de datos de sistemas de información  </v>
      </c>
      <c r="H54" s="206" t="s">
        <v>747</v>
      </c>
      <c r="I54" s="195" t="s">
        <v>748</v>
      </c>
      <c r="J54" s="195">
        <v>5</v>
      </c>
      <c r="K54" s="213" t="str">
        <f>IF(F54="","",IF(J54&gt;5000,"Muy Alta",IF(J54&gt;500,"Alta",IF(J54&gt;24,"Media",IF(J54&gt;2,"Baja",IF(J54&gt;0,"Muy Baja",""))))))</f>
        <v>Baja</v>
      </c>
      <c r="L54" s="239" t="str">
        <f>IF(K54="Muy Alta","100%",IF(K54="Alta","80%",IF(K54="Media","60%",IF(K54="Baja","40%",IF(K54="Muy Baja","20%","")))))</f>
        <v>40%</v>
      </c>
      <c r="M54" s="227" t="s">
        <v>420</v>
      </c>
      <c r="N54" s="242" t="str">
        <f>IF(M54="Catastrófico","100%",IF(M54="Mayor","80%",IF(M54="Moderado","60%",IF(M54="Menor","40%",IF(M54="Leve","20%","")))))</f>
        <v>60%</v>
      </c>
      <c r="O54" s="210" t="str">
        <f>IF(K54&lt;&gt;"",IF(M54&lt;&gt;"",
IF(AND(K54 = "Muy Baja",M54 = "Leve"), "Bajo",
IF(AND(K54 = "Muy Baja",M54 = "Menor"), "Bajo",
IF(AND(K54 = "Muy Baja",M54 = "Moderado"), "Moderado",
IF(AND(K54 = "Muy Baja",M54 = "Mayor"), "Alto",
IF(AND(K54 = "Muy Baja",M54 = "Catastrófico"), "Extremo",
IF(AND(K54 = "Baja",M54 = "Leve"), "Bajo",
IF(AND(K54 = "Baja",M54 = "Menor"), "Moderado",
IF(AND(K54 = "Baja",M54 = "Moderado"), "Moderado",
IF(AND(K54 = "Baja",M54 = "Mayor"), "Alto",
IF(AND(K54 = "Baja",M54 = "Catastrófico"), "Extremo",
IF(AND(K54 = "Media",M54 = "Leve"), "Moderado",
IF(AND(K54 = "Media",M54 = "Menor"), "Moderado",
IF(AND(K54 = "Media",M54 = "Moderado"), " Moderado",
IF(AND(K54 = "Media",M54 = "Mayor"), "Alto",
IF(AND(K54 = "Media",M54 = "Catastrófico"), "Extremo",
IF(AND(K54 = "Alta",M54 = "Leve"), "Moderado",
IF(AND(K54 = "Alta",M54 = "Menor"), "Moderado",
IF(AND(K54 = "Alta",M54 = "Moderado"), "Alto",
IF(AND(K54 = "Alta",M54 = "Mayor"), "Alto",
IF(AND(K54 = "Alta",M54 = "Catastrófico"), "Extremo",
IF(AND(K54 = "Muy Alta",M54 = "Leve"), "Alto",
IF(AND(K54 = "Muy Alta",M54 = "Menor"), "Alto",
IF(AND(K54 = "Muy Alta",M54 = "Moderado"), "Alto",
IF(AND(K54 = "Muy Alta",M54 = "Mayor"), "Alto",
IF(AND(K54 = "Muy Alta",M54 = "Catastrófico"), "Extremo",
))))))))))))))))))))))))),"N/A"),"N/A")</f>
        <v>Moderado</v>
      </c>
      <c r="P54" s="162" t="s">
        <v>786</v>
      </c>
      <c r="Q54" s="162" t="s">
        <v>787</v>
      </c>
      <c r="R54" s="162" t="s">
        <v>788</v>
      </c>
      <c r="S54" s="174" t="str">
        <f t="shared" si="11"/>
        <v>X</v>
      </c>
      <c r="T54" s="174" t="str">
        <f t="shared" si="12"/>
        <v/>
      </c>
      <c r="U54" s="162" t="s">
        <v>73</v>
      </c>
      <c r="V54" s="142">
        <f>IF(U54="","",IF(U54="Preventivo",25%,IF(U54="Detectivo",15%,IF(U54="Correctivo",10%))))</f>
        <v>0.25</v>
      </c>
      <c r="W54" s="162" t="s">
        <v>74</v>
      </c>
      <c r="X54" s="142">
        <f>IF(W54="","",IF(W54="Automático",25%,IF(W54="Manual",15%)))</f>
        <v>0.25</v>
      </c>
      <c r="Y54" s="120">
        <f>V54+X54</f>
        <v>0.5</v>
      </c>
      <c r="Z54" s="162" t="s">
        <v>511</v>
      </c>
      <c r="AA54" s="162" t="s">
        <v>528</v>
      </c>
      <c r="AB54" s="173" t="s">
        <v>77</v>
      </c>
      <c r="AC54" s="173" t="s">
        <v>717</v>
      </c>
      <c r="AD54" s="144">
        <f>IF(S54="x",L54-(L54*Y54),L54-0)</f>
        <v>0.2</v>
      </c>
      <c r="AE54" s="144">
        <f>IF(T54="x",N54-(N54*Y54),N54-0)</f>
        <v>0.6</v>
      </c>
      <c r="AF54" s="245" t="str">
        <f>IF(AND(AG54&lt;=100%,AG54&gt;80%),"Muy alta",IF(AND(AG54&lt;=80%,AG54&gt;60%),"Alta",IF(AND(AG54&lt;=60%,AG54&gt;40%),"Media",IF(AND(AG54&lt;=40%,AG54&gt;20%),"Baja",IF(AND(AG54&lt;=20%,AG54&gt;=0%),"Muy Baja")))))</f>
        <v>Muy Baja</v>
      </c>
      <c r="AG54" s="234">
        <f>AD57</f>
        <v>3.5000000000000003E-2</v>
      </c>
      <c r="AH54" s="213" t="str">
        <f>IF(AND(AI54&lt;=100%,AI54&gt;80%),"Catastrófico",IF(AND(AI54&lt;=80%,AI54&gt;60%),"Mayor",IF(AND(AI54&lt;=60%,AI54&gt;40%),"Moderado",IF(AND(AI54&lt;=40%,AI54&gt;20%),"Menor",IF(AND(AI54&lt;=20%,AI54&gt;=0%),"Leve")))))</f>
        <v>Moderado</v>
      </c>
      <c r="AI54" s="234">
        <f>AE57</f>
        <v>0.6</v>
      </c>
      <c r="AJ54" s="223" t="str">
        <f>IF(AF54&lt;&gt;"",IF(AH54&lt;&gt;"",
IF(AND(AF54 = "Muy Baja",AH54 = "Leve"), "Bajo",
IF(AND(AF54 = "Muy Baja",AH54 = "Menor"), "Bajo",
IF(AND(AF54 = "Muy Baja",AH54 = "Moderado"), "Moderado",
IF(AND(AF54 = "Muy Baja",AH54 = "Mayor"), "Alto",
IF(AND(AF54 = "Muy Baja",AH54 = "Catastrófico"), "Extremo",
IF(AND(AF54 = "Baja",AH54 = "Leve"), "Bajo",
IF(AND(AF54 = "Baja",AH54 = "Menor"), "Moderado",
IF(AND(AF54 = "Baja",AH54 = "Moderado"), "Moderado",
IF(AND(AF54 = "Baja",AH54 = "Mayor"), "Alto",
IF(AND(AF54 = "Baja",AH54 = "Catastrófico"), "Extremo",
IF(AND(AF54= "Media",AH54 = "Leve"), "Moderado",
IF(AND(AF54 = "Media",AH54 = "Menor"), "Moderado",
IF(AND(AF54 = "Media",AH54 = "Moderado"), " Moderado",
IF(AND(AF54 = "Media",AH54 = "Mayor"), "Alto",
IF(AND(AF54 = "Media",AH54 = "Catastrófico"), "Extremo",
IF(AND(AF54 = "Alta",AH54 = "Leve"), "Moderado",
IF(AND(AF54 = "Alta",AH54 = "Menor"), "Moderado",
IF(AND(AF54 = "Alta",AH54 = "Moderado"), "Alto",
IF(AND(AF54 = "Alta",AH54 = "Mayor"), "Alto",
IF(AND(AF54 = "Alta",AH54 = "Catastrófico"), "Extremo",
IF(AND(AF54 = "Muy Alta",AH54 = "Leve"), "Alto",
IF(AND(AF54 = "Muy Alta",AH54 = "Menor"), "Alto",
IF(AND(AF54 = "Muy Alta",AH54 = "Moderado"), "Alto",
IF(AND(AF54 = "Muy Alta",AH54 = "Mayor"), "Alto",
IF(AND(AF54 = "Muy Alta",AH54 = "Catastrófico"), "Extremo",
))))))))))))))))))))))))),"N/A"),"N/A")</f>
        <v>Moderado</v>
      </c>
      <c r="AK54" s="121"/>
      <c r="AL54" s="185" t="s">
        <v>992</v>
      </c>
      <c r="AM54" s="185" t="s">
        <v>993</v>
      </c>
      <c r="AN54" s="186">
        <v>46054</v>
      </c>
      <c r="AO54" s="186">
        <v>46356</v>
      </c>
      <c r="AP54" s="121" t="s">
        <v>989</v>
      </c>
      <c r="AQ54" s="121"/>
      <c r="AR54" s="121"/>
      <c r="AS54" s="121"/>
      <c r="AT54" s="121"/>
      <c r="AU54" s="121"/>
      <c r="AV54" s="121"/>
      <c r="AW54" s="122"/>
    </row>
    <row r="55" spans="1:49" s="127" customFormat="1" ht="38.25" x14ac:dyDescent="0.25">
      <c r="A55" s="221"/>
      <c r="B55" s="229"/>
      <c r="C55" s="232"/>
      <c r="D55" s="232"/>
      <c r="E55" s="232"/>
      <c r="F55" s="232"/>
      <c r="G55" s="214"/>
      <c r="H55" s="195"/>
      <c r="I55" s="232"/>
      <c r="J55" s="232"/>
      <c r="K55" s="214"/>
      <c r="L55" s="240"/>
      <c r="M55" s="229"/>
      <c r="N55" s="243"/>
      <c r="O55" s="211"/>
      <c r="P55" s="163" t="s">
        <v>789</v>
      </c>
      <c r="Q55" s="163" t="s">
        <v>790</v>
      </c>
      <c r="R55" s="163" t="s">
        <v>791</v>
      </c>
      <c r="S55" s="176" t="str">
        <f t="shared" si="11"/>
        <v>X</v>
      </c>
      <c r="T55" s="176" t="str">
        <f t="shared" si="12"/>
        <v/>
      </c>
      <c r="U55" s="173" t="s">
        <v>73</v>
      </c>
      <c r="V55" s="134">
        <f t="shared" si="2"/>
        <v>0.25</v>
      </c>
      <c r="W55" s="163" t="s">
        <v>74</v>
      </c>
      <c r="X55" s="134">
        <f t="shared" si="3"/>
        <v>0.25</v>
      </c>
      <c r="Y55" s="132">
        <f t="shared" ref="Y55:Y57" si="18">V55+X55</f>
        <v>0.5</v>
      </c>
      <c r="Z55" s="163" t="s">
        <v>511</v>
      </c>
      <c r="AA55" s="163" t="s">
        <v>528</v>
      </c>
      <c r="AB55" s="163" t="s">
        <v>77</v>
      </c>
      <c r="AC55" s="163" t="s">
        <v>717</v>
      </c>
      <c r="AD55" s="133">
        <f t="shared" ref="AD55:AD56" si="19">IF(S55="x",AD54-(Y55*AD54),AD54-0)</f>
        <v>0.1</v>
      </c>
      <c r="AE55" s="133">
        <f t="shared" ref="AE55:AE56" si="20">IF(T55="x",AE54-(Y55*AE54),AE54-0)</f>
        <v>0.6</v>
      </c>
      <c r="AF55" s="246"/>
      <c r="AG55" s="235"/>
      <c r="AH55" s="214"/>
      <c r="AI55" s="235"/>
      <c r="AJ55" s="224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</row>
    <row r="56" spans="1:49" s="127" customFormat="1" ht="63.75" x14ac:dyDescent="0.25">
      <c r="A56" s="221"/>
      <c r="B56" s="229"/>
      <c r="C56" s="232"/>
      <c r="D56" s="232"/>
      <c r="E56" s="232"/>
      <c r="F56" s="232"/>
      <c r="G56" s="214"/>
      <c r="H56" s="163" t="s">
        <v>749</v>
      </c>
      <c r="I56" s="232"/>
      <c r="J56" s="232"/>
      <c r="K56" s="214"/>
      <c r="L56" s="240"/>
      <c r="M56" s="229"/>
      <c r="N56" s="243"/>
      <c r="O56" s="211"/>
      <c r="P56" s="163" t="s">
        <v>792</v>
      </c>
      <c r="Q56" s="163" t="s">
        <v>659</v>
      </c>
      <c r="R56" s="163" t="s">
        <v>793</v>
      </c>
      <c r="S56" s="176" t="str">
        <f t="shared" si="11"/>
        <v>X</v>
      </c>
      <c r="T56" s="176" t="str">
        <f t="shared" si="12"/>
        <v/>
      </c>
      <c r="U56" s="173" t="s">
        <v>452</v>
      </c>
      <c r="V56" s="134">
        <f t="shared" si="2"/>
        <v>0.15</v>
      </c>
      <c r="W56" s="163" t="s">
        <v>466</v>
      </c>
      <c r="X56" s="134">
        <f t="shared" si="3"/>
        <v>0.15</v>
      </c>
      <c r="Y56" s="132">
        <f t="shared" si="18"/>
        <v>0.3</v>
      </c>
      <c r="Z56" s="163" t="s">
        <v>511</v>
      </c>
      <c r="AA56" s="163" t="s">
        <v>528</v>
      </c>
      <c r="AB56" s="163" t="s">
        <v>77</v>
      </c>
      <c r="AC56" s="163" t="s">
        <v>717</v>
      </c>
      <c r="AD56" s="133">
        <f t="shared" si="19"/>
        <v>7.0000000000000007E-2</v>
      </c>
      <c r="AE56" s="133">
        <f t="shared" si="20"/>
        <v>0.6</v>
      </c>
      <c r="AF56" s="246"/>
      <c r="AG56" s="235"/>
      <c r="AH56" s="214"/>
      <c r="AI56" s="235"/>
      <c r="AJ56" s="224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50"/>
    </row>
    <row r="57" spans="1:49" s="127" customFormat="1" ht="43.5" customHeight="1" x14ac:dyDescent="0.25">
      <c r="A57" s="221"/>
      <c r="B57" s="229"/>
      <c r="C57" s="232"/>
      <c r="D57" s="232"/>
      <c r="E57" s="232"/>
      <c r="F57" s="232"/>
      <c r="G57" s="214"/>
      <c r="H57" s="192" t="s">
        <v>750</v>
      </c>
      <c r="I57" s="232"/>
      <c r="J57" s="232"/>
      <c r="K57" s="214"/>
      <c r="L57" s="240"/>
      <c r="M57" s="229"/>
      <c r="N57" s="243"/>
      <c r="O57" s="211"/>
      <c r="P57" s="192" t="s">
        <v>794</v>
      </c>
      <c r="Q57" s="163" t="s">
        <v>795</v>
      </c>
      <c r="R57" s="194" t="s">
        <v>796</v>
      </c>
      <c r="S57" s="217" t="str">
        <f t="shared" si="11"/>
        <v>X</v>
      </c>
      <c r="T57" s="217" t="str">
        <f>IF(ISNUMBER(SEARCH("Correctivo",U58)),"X","")</f>
        <v/>
      </c>
      <c r="U57" s="192" t="s">
        <v>73</v>
      </c>
      <c r="V57" s="196">
        <f t="shared" si="2"/>
        <v>0.25</v>
      </c>
      <c r="W57" s="192" t="s">
        <v>74</v>
      </c>
      <c r="X57" s="196">
        <f t="shared" si="3"/>
        <v>0.25</v>
      </c>
      <c r="Y57" s="198">
        <f t="shared" si="18"/>
        <v>0.5</v>
      </c>
      <c r="Z57" s="192" t="s">
        <v>511</v>
      </c>
      <c r="AA57" s="192" t="s">
        <v>528</v>
      </c>
      <c r="AB57" s="192" t="s">
        <v>77</v>
      </c>
      <c r="AC57" s="192" t="s">
        <v>717</v>
      </c>
      <c r="AD57" s="188">
        <f t="shared" ref="AD57" si="21">IF(S57="x",AD56-(Y57*AD56),AD56-0)</f>
        <v>3.5000000000000003E-2</v>
      </c>
      <c r="AE57" s="188">
        <f t="shared" ref="AE57" si="22">IF(T57="x",AE56-(Y57*AE56),AE56-0)</f>
        <v>0.6</v>
      </c>
      <c r="AF57" s="246"/>
      <c r="AG57" s="235"/>
      <c r="AH57" s="214"/>
      <c r="AI57" s="235"/>
      <c r="AJ57" s="224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50"/>
    </row>
    <row r="58" spans="1:49" s="127" customFormat="1" ht="38.25" customHeight="1" x14ac:dyDescent="0.25">
      <c r="A58" s="221"/>
      <c r="B58" s="229"/>
      <c r="C58" s="232"/>
      <c r="D58" s="232"/>
      <c r="E58" s="232"/>
      <c r="F58" s="232"/>
      <c r="G58" s="215"/>
      <c r="H58" s="193"/>
      <c r="I58" s="232"/>
      <c r="J58" s="232"/>
      <c r="K58" s="215"/>
      <c r="L58" s="241"/>
      <c r="M58" s="230"/>
      <c r="N58" s="244"/>
      <c r="O58" s="212"/>
      <c r="P58" s="193"/>
      <c r="Q58" s="164" t="s">
        <v>797</v>
      </c>
      <c r="R58" s="193"/>
      <c r="S58" s="256"/>
      <c r="T58" s="256"/>
      <c r="U58" s="193"/>
      <c r="V58" s="197"/>
      <c r="W58" s="193"/>
      <c r="X58" s="197"/>
      <c r="Y58" s="199"/>
      <c r="Z58" s="193"/>
      <c r="AA58" s="193"/>
      <c r="AB58" s="193"/>
      <c r="AC58" s="193"/>
      <c r="AD58" s="189"/>
      <c r="AE58" s="189"/>
      <c r="AF58" s="247"/>
      <c r="AG58" s="236"/>
      <c r="AH58" s="215"/>
      <c r="AI58" s="236"/>
      <c r="AJ58" s="2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6"/>
    </row>
    <row r="59" spans="1:49" s="127" customFormat="1" ht="27" customHeight="1" x14ac:dyDescent="0.25">
      <c r="A59" s="219" t="s">
        <v>721</v>
      </c>
      <c r="B59" s="227" t="s">
        <v>727</v>
      </c>
      <c r="C59" s="231" t="s">
        <v>728</v>
      </c>
      <c r="D59" s="206" t="s">
        <v>729</v>
      </c>
      <c r="E59" s="206" t="s">
        <v>730</v>
      </c>
      <c r="F59" s="231" t="s">
        <v>687</v>
      </c>
      <c r="G59" s="207" t="str">
        <f>IF(F59="","",CONCATENATE("Posibilidad de ",LOWER(F59)," por ",LOWER(D59)," debido a ",LOWER(E59), " en ", LOWER(C59)))</f>
        <v>Posibilidad de perdida de disponibilidad por funcionamiento deficiente de los entornos de desarrollo debido a gestión inadecuada de los entornos en sistemas de información</v>
      </c>
      <c r="H59" s="206" t="s">
        <v>751</v>
      </c>
      <c r="I59" s="231" t="s">
        <v>752</v>
      </c>
      <c r="J59" s="206">
        <v>4380</v>
      </c>
      <c r="K59" s="213" t="str">
        <f>IF(F59="","",IF(J59&gt;5000,"Muy Alta",IF(J59&gt;500,"Alta",IF(J59&gt;24,"Media",IF(J59&gt;2,"Baja",IF(J59&gt;0,"Muy Baja",""))))))</f>
        <v>Alta</v>
      </c>
      <c r="L59" s="239" t="str">
        <f>IF(K59="Muy Alta","100%",IF(K59="Alta","80%",IF(K59="Media","60%",IF(K59="Baja","40%",IF(K59="Muy Baja","20%","")))))</f>
        <v>80%</v>
      </c>
      <c r="M59" s="227" t="s">
        <v>420</v>
      </c>
      <c r="N59" s="242" t="str">
        <f>IF(M59="Catastrófico","100%",IF(M59="Mayor","80%",IF(M59="Moderado","60%",IF(M59="Menor","40%",IF(M59="Leve","20%","")))))</f>
        <v>60%</v>
      </c>
      <c r="O59" s="210" t="str">
        <f>IF(K59&lt;&gt;"",IF(M59&lt;&gt;"",
IF(AND(K59 = "Muy Baja",M59 = "Leve"), "Bajo",
IF(AND(K59 = "Muy Baja",M59 = "Menor"), "Bajo",
IF(AND(K59 = "Muy Baja",M59 = "Moderado"), "Moderado",
IF(AND(K59 = "Muy Baja",M59 = "Mayor"), "Alto",
IF(AND(K59 = "Muy Baja",M59 = "Catastrófico"), "Extremo",
IF(AND(K59 = "Baja",M59 = "Leve"), "Bajo",
IF(AND(K59 = "Baja",M59 = "Menor"), "Moderado",
IF(AND(K59 = "Baja",M59 = "Moderado"), "Moderado",
IF(AND(K59 = "Baja",M59 = "Mayor"), "Alto",
IF(AND(K59 = "Baja",M59 = "Catastrófico"), "Extremo",
IF(AND(K59 = "Media",M59 = "Leve"), "Moderado",
IF(AND(K59 = "Media",M59 = "Menor"), "Moderado",
IF(AND(K59 = "Media",M59 = "Moderado"), " Moderado",
IF(AND(K59 = "Media",M59 = "Mayor"), "Alto",
IF(AND(K59 = "Media",M59 = "Catastrófico"), "Extremo",
IF(AND(K59 = "Alta",M59 = "Leve"), "Moderado",
IF(AND(K59 = "Alta",M59 = "Menor"), "Moderado",
IF(AND(K59 = "Alta",M59 = "Moderado"), "Alto",
IF(AND(K59 = "Alta",M59 = "Mayor"), "Alto",
IF(AND(K59 = "Alta",M59 = "Catastrófico"), "Extremo",
IF(AND(K59 = "Muy Alta",M59 = "Leve"), "Alto",
IF(AND(K59 = "Muy Alta",M59 = "Menor"), "Alto",
IF(AND(K59 = "Muy Alta",M59 = "Moderado"), "Alto",
IF(AND(K59 = "Muy Alta",M59 = "Mayor"), "Alto",
IF(AND(K59 = "Muy Alta",M59 = "Catastrófico"), "Extremo",
))))))))))))))))))))))))),"N/A"),"N/A")</f>
        <v>Alto</v>
      </c>
      <c r="P59" s="162" t="s">
        <v>798</v>
      </c>
      <c r="Q59" s="194" t="s">
        <v>799</v>
      </c>
      <c r="R59" s="162" t="s">
        <v>800</v>
      </c>
      <c r="S59" s="174" t="str">
        <f t="shared" si="11"/>
        <v>X</v>
      </c>
      <c r="T59" s="174" t="str">
        <f t="shared" si="12"/>
        <v/>
      </c>
      <c r="U59" s="162" t="s">
        <v>73</v>
      </c>
      <c r="V59" s="142">
        <f>IF(U59="","",IF(U59="Preventivo",25%,IF(U59="Detectivo",15%,IF(U59="Correctivo",10%))))</f>
        <v>0.25</v>
      </c>
      <c r="W59" s="162" t="s">
        <v>466</v>
      </c>
      <c r="X59" s="142">
        <f>IF(W59="","",IF(W59="Automático",25%,IF(W59="Manual",15%)))</f>
        <v>0.15</v>
      </c>
      <c r="Y59" s="120">
        <f>V59+X59</f>
        <v>0.4</v>
      </c>
      <c r="Z59" s="162" t="s">
        <v>511</v>
      </c>
      <c r="AA59" s="162" t="s">
        <v>528</v>
      </c>
      <c r="AB59" s="162" t="s">
        <v>77</v>
      </c>
      <c r="AC59" s="162" t="s">
        <v>717</v>
      </c>
      <c r="AD59" s="144">
        <f>IF(S59="x",L59-(L59*Y59),L59-0)</f>
        <v>0.48</v>
      </c>
      <c r="AE59" s="144">
        <f>IF(T59="x",N59-(N59*Y59),N59-0)</f>
        <v>0.6</v>
      </c>
      <c r="AF59" s="245" t="str">
        <f>IF(AND(AG59&lt;=100%,AG59&gt;80%),"Muy alta",IF(AND(AG59&lt;=80%,AG59&gt;60%),"Alta",IF(AND(AG59&lt;=60%,AG59&gt;40%),"Media",IF(AND(AG59&lt;=40%,AG59&gt;20%),"Baja",IF(AND(AG59&lt;=20%,AG59&gt;=0%),"Muy Baja")))))</f>
        <v>Muy Baja</v>
      </c>
      <c r="AG59" s="234">
        <f>AD87</f>
        <v>5.1186218160881617E-6</v>
      </c>
      <c r="AH59" s="213" t="str">
        <f>IF(AND(AI59&lt;=100%,AI59&gt;80%),"Catastrófico",IF(AND(AI59&lt;=80%,AI59&gt;60%),"Mayor",IF(AND(AI59&lt;=60%,AI59&gt;40%),"Moderado",IF(AND(AI59&lt;=40%,AI59&gt;20%),"Menor",IF(AND(AI59&lt;=20%,AI59&gt;=0%),"Leve")))))</f>
        <v>Menor</v>
      </c>
      <c r="AI59" s="234">
        <f>AE87</f>
        <v>0.33749999999999997</v>
      </c>
      <c r="AJ59" s="223" t="str">
        <f>IF(AF59&lt;&gt;"",IF(AH59&lt;&gt;"",
IF(AND(AF59 = "Muy Baja",AH59 = "Leve"), "Bajo",
IF(AND(AF59 = "Muy Baja",AH59 = "Menor"), "Bajo",
IF(AND(AF59 = "Muy Baja",AH59 = "Moderado"), "Moderado",
IF(AND(AF59 = "Muy Baja",AH59 = "Mayor"), "Alto",
IF(AND(AF59 = "Muy Baja",AH59 = "Catastrófico"), "Extremo",
IF(AND(AF59 = "Baja",AH59 = "Leve"), "Bajo",
IF(AND(AF59 = "Baja",AH59 = "Menor"), "Moderado",
IF(AND(AF59 = "Baja",AH59 = "Moderado"), "Moderado",
IF(AND(AF59 = "Baja",AH59 = "Mayor"), "Alto",
IF(AND(AF59 = "Baja",AH59 = "Catastrófico"), "Extremo",
IF(AND(AF59= "Media",AH59 = "Leve"), "Moderado",
IF(AND(AF59 = "Media",AH59 = "Menor"), "Moderado",
IF(AND(AF59 = "Media",AH59 = "Moderado"), " Moderado",
IF(AND(AF59 = "Media",AH59 = "Mayor"), "Alto",
IF(AND(AF59 = "Media",AH59 = "Catastrófico"), "Extremo",
IF(AND(AF59 = "Alta",AH59 = "Leve"), "Moderado",
IF(AND(AF59 = "Alta",AH59 = "Menor"), "Moderado",
IF(AND(AF59 = "Alta",AH59 = "Moderado"), "Alto",
IF(AND(AF59 = "Alta",AH59 = "Mayor"), "Alto",
IF(AND(AF59 = "Alta",AH59 = "Catastrófico"), "Extremo",
IF(AND(AF59 = "Muy Alta",AH59 = "Leve"), "Alto",
IF(AND(AF59 = "Muy Alta",AH59 = "Menor"), "Alto",
IF(AND(AF59 = "Muy Alta",AH59 = "Moderado"), "Alto",
IF(AND(AF59 = "Muy Alta",AH59 = "Mayor"), "Alto",
IF(AND(AF59 = "Muy Alta",AH59 = "Catastrófico"), "Extremo",
))))))))))))))))))))))))),"N/A"),"N/A")</f>
        <v>Bajo</v>
      </c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2"/>
    </row>
    <row r="60" spans="1:49" s="127" customFormat="1" ht="38.25" x14ac:dyDescent="0.25">
      <c r="A60" s="220"/>
      <c r="B60" s="228"/>
      <c r="C60" s="195"/>
      <c r="D60" s="194"/>
      <c r="E60" s="194"/>
      <c r="F60" s="195"/>
      <c r="G60" s="208"/>
      <c r="H60" s="194"/>
      <c r="I60" s="195"/>
      <c r="J60" s="194"/>
      <c r="K60" s="214"/>
      <c r="L60" s="240"/>
      <c r="M60" s="229"/>
      <c r="N60" s="243"/>
      <c r="O60" s="211"/>
      <c r="P60" s="173" t="s">
        <v>801</v>
      </c>
      <c r="Q60" s="194"/>
      <c r="R60" s="173" t="s">
        <v>802</v>
      </c>
      <c r="S60" s="176" t="str">
        <f t="shared" si="11"/>
        <v>X</v>
      </c>
      <c r="T60" s="176" t="str">
        <f t="shared" si="12"/>
        <v/>
      </c>
      <c r="U60" s="173" t="s">
        <v>73</v>
      </c>
      <c r="V60" s="134">
        <f t="shared" si="2"/>
        <v>0.25</v>
      </c>
      <c r="W60" s="173" t="s">
        <v>466</v>
      </c>
      <c r="X60" s="134">
        <f t="shared" si="3"/>
        <v>0.15</v>
      </c>
      <c r="Y60" s="132">
        <f t="shared" ref="Y60:Y87" si="23">V60+X60</f>
        <v>0.4</v>
      </c>
      <c r="Z60" s="173" t="s">
        <v>75</v>
      </c>
      <c r="AA60" s="173" t="s">
        <v>528</v>
      </c>
      <c r="AB60" s="173" t="s">
        <v>77</v>
      </c>
      <c r="AC60" s="173" t="s">
        <v>972</v>
      </c>
      <c r="AD60" s="133">
        <f t="shared" ref="AD60" si="24">IF(S60="x",AD59-(Y60*AD59),AD59-0)</f>
        <v>0.28799999999999998</v>
      </c>
      <c r="AE60" s="133">
        <f t="shared" ref="AE60" si="25">IF(T60="x",AE59-(Y60*AE59),AE59-0)</f>
        <v>0.6</v>
      </c>
      <c r="AF60" s="246"/>
      <c r="AG60" s="235"/>
      <c r="AH60" s="214"/>
      <c r="AI60" s="235"/>
      <c r="AJ60" s="224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50"/>
    </row>
    <row r="61" spans="1:49" s="127" customFormat="1" ht="67.5" customHeight="1" x14ac:dyDescent="0.25">
      <c r="A61" s="220"/>
      <c r="B61" s="228"/>
      <c r="C61" s="195"/>
      <c r="D61" s="194"/>
      <c r="E61" s="194"/>
      <c r="F61" s="195"/>
      <c r="G61" s="208"/>
      <c r="H61" s="192" t="s">
        <v>753</v>
      </c>
      <c r="I61" s="195"/>
      <c r="J61" s="194"/>
      <c r="K61" s="214"/>
      <c r="L61" s="240"/>
      <c r="M61" s="229"/>
      <c r="N61" s="243"/>
      <c r="O61" s="211"/>
      <c r="P61" s="173" t="s">
        <v>803</v>
      </c>
      <c r="Q61" s="192" t="s">
        <v>804</v>
      </c>
      <c r="R61" s="173" t="s">
        <v>805</v>
      </c>
      <c r="S61" s="176" t="str">
        <f t="shared" si="11"/>
        <v>X</v>
      </c>
      <c r="T61" s="176" t="str">
        <f t="shared" si="12"/>
        <v/>
      </c>
      <c r="U61" s="173" t="s">
        <v>452</v>
      </c>
      <c r="V61" s="166">
        <f t="shared" si="2"/>
        <v>0.15</v>
      </c>
      <c r="W61" s="173" t="s">
        <v>466</v>
      </c>
      <c r="X61" s="166">
        <f t="shared" ref="X61:X81" si="26">IF(W61="","",IF(W61="Automático",25%,IF(W61="Manual",15%)))</f>
        <v>0.15</v>
      </c>
      <c r="Y61" s="132">
        <f t="shared" ref="Y61:Y81" si="27">V61+X61</f>
        <v>0.3</v>
      </c>
      <c r="Z61" s="173" t="s">
        <v>75</v>
      </c>
      <c r="AA61" s="173" t="s">
        <v>528</v>
      </c>
      <c r="AB61" s="173" t="s">
        <v>77</v>
      </c>
      <c r="AC61" s="173" t="s">
        <v>973</v>
      </c>
      <c r="AD61" s="165">
        <f t="shared" ref="AD61:AD81" si="28">IF(S61="x",AD60-(Y61*AD60),AD60-0)</f>
        <v>0.2016</v>
      </c>
      <c r="AE61" s="165">
        <f t="shared" ref="AE61:AE81" si="29">IF(T61="x",AE60-(Y61*AE60),AE60-0)</f>
        <v>0.6</v>
      </c>
      <c r="AF61" s="246"/>
      <c r="AG61" s="235"/>
      <c r="AH61" s="214"/>
      <c r="AI61" s="235"/>
      <c r="AJ61" s="224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50"/>
    </row>
    <row r="62" spans="1:49" s="127" customFormat="1" ht="60.75" customHeight="1" x14ac:dyDescent="0.25">
      <c r="A62" s="220"/>
      <c r="B62" s="228"/>
      <c r="C62" s="195"/>
      <c r="D62" s="194"/>
      <c r="E62" s="194"/>
      <c r="F62" s="195"/>
      <c r="G62" s="208"/>
      <c r="H62" s="194"/>
      <c r="I62" s="195"/>
      <c r="J62" s="194"/>
      <c r="K62" s="214"/>
      <c r="L62" s="240"/>
      <c r="M62" s="229"/>
      <c r="N62" s="243"/>
      <c r="O62" s="211"/>
      <c r="P62" s="173" t="s">
        <v>806</v>
      </c>
      <c r="Q62" s="194"/>
      <c r="R62" s="173" t="s">
        <v>994</v>
      </c>
      <c r="S62" s="176" t="str">
        <f t="shared" si="11"/>
        <v/>
      </c>
      <c r="T62" s="176" t="str">
        <f t="shared" si="12"/>
        <v>X</v>
      </c>
      <c r="U62" s="173" t="s">
        <v>454</v>
      </c>
      <c r="V62" s="166">
        <f t="shared" si="2"/>
        <v>0.1</v>
      </c>
      <c r="W62" s="173" t="s">
        <v>466</v>
      </c>
      <c r="X62" s="166">
        <f t="shared" si="26"/>
        <v>0.15</v>
      </c>
      <c r="Y62" s="132">
        <f t="shared" si="27"/>
        <v>0.25</v>
      </c>
      <c r="Z62" s="173" t="s">
        <v>511</v>
      </c>
      <c r="AA62" s="173" t="s">
        <v>528</v>
      </c>
      <c r="AB62" s="173" t="s">
        <v>532</v>
      </c>
      <c r="AC62" s="173"/>
      <c r="AD62" s="165">
        <f t="shared" si="28"/>
        <v>0.2016</v>
      </c>
      <c r="AE62" s="165">
        <f t="shared" si="29"/>
        <v>0.44999999999999996</v>
      </c>
      <c r="AF62" s="246"/>
      <c r="AG62" s="235"/>
      <c r="AH62" s="214"/>
      <c r="AI62" s="235"/>
      <c r="AJ62" s="224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50"/>
    </row>
    <row r="63" spans="1:49" s="127" customFormat="1" ht="51" x14ac:dyDescent="0.25">
      <c r="A63" s="221"/>
      <c r="B63" s="229"/>
      <c r="C63" s="232"/>
      <c r="D63" s="194"/>
      <c r="E63" s="194"/>
      <c r="F63" s="232"/>
      <c r="G63" s="208"/>
      <c r="H63" s="195"/>
      <c r="I63" s="232"/>
      <c r="J63" s="194"/>
      <c r="K63" s="214"/>
      <c r="L63" s="240"/>
      <c r="M63" s="229"/>
      <c r="N63" s="243"/>
      <c r="O63" s="211"/>
      <c r="P63" s="163" t="s">
        <v>807</v>
      </c>
      <c r="Q63" s="195" t="s">
        <v>804</v>
      </c>
      <c r="R63" s="163" t="s">
        <v>808</v>
      </c>
      <c r="S63" s="176" t="str">
        <f t="shared" si="11"/>
        <v>X</v>
      </c>
      <c r="T63" s="176" t="str">
        <f t="shared" si="12"/>
        <v/>
      </c>
      <c r="U63" s="173" t="s">
        <v>73</v>
      </c>
      <c r="V63" s="166">
        <f t="shared" si="2"/>
        <v>0.25</v>
      </c>
      <c r="W63" s="163" t="s">
        <v>74</v>
      </c>
      <c r="X63" s="166">
        <f t="shared" si="26"/>
        <v>0.25</v>
      </c>
      <c r="Y63" s="132">
        <f t="shared" si="27"/>
        <v>0.5</v>
      </c>
      <c r="Z63" s="163" t="s">
        <v>511</v>
      </c>
      <c r="AA63" s="163" t="s">
        <v>528</v>
      </c>
      <c r="AB63" s="163" t="s">
        <v>77</v>
      </c>
      <c r="AC63" s="163" t="s">
        <v>717</v>
      </c>
      <c r="AD63" s="165">
        <f t="shared" si="28"/>
        <v>0.1008</v>
      </c>
      <c r="AE63" s="165">
        <f t="shared" si="29"/>
        <v>0.44999999999999996</v>
      </c>
      <c r="AF63" s="246"/>
      <c r="AG63" s="235"/>
      <c r="AH63" s="214"/>
      <c r="AI63" s="235"/>
      <c r="AJ63" s="224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50"/>
    </row>
    <row r="64" spans="1:49" s="127" customFormat="1" ht="51" x14ac:dyDescent="0.25">
      <c r="A64" s="221"/>
      <c r="B64" s="229"/>
      <c r="C64" s="232"/>
      <c r="D64" s="194"/>
      <c r="E64" s="194"/>
      <c r="F64" s="232"/>
      <c r="G64" s="208"/>
      <c r="H64" s="192" t="s">
        <v>754</v>
      </c>
      <c r="I64" s="232"/>
      <c r="J64" s="194"/>
      <c r="K64" s="214"/>
      <c r="L64" s="240"/>
      <c r="M64" s="229"/>
      <c r="N64" s="243"/>
      <c r="O64" s="211"/>
      <c r="P64" s="163" t="s">
        <v>809</v>
      </c>
      <c r="Q64" s="163" t="s">
        <v>622</v>
      </c>
      <c r="R64" s="163" t="s">
        <v>810</v>
      </c>
      <c r="S64" s="176" t="str">
        <f t="shared" si="11"/>
        <v>X</v>
      </c>
      <c r="T64" s="176" t="str">
        <f t="shared" si="12"/>
        <v/>
      </c>
      <c r="U64" s="173" t="s">
        <v>73</v>
      </c>
      <c r="V64" s="166">
        <f t="shared" si="2"/>
        <v>0.25</v>
      </c>
      <c r="W64" s="163" t="s">
        <v>466</v>
      </c>
      <c r="X64" s="166">
        <f t="shared" si="26"/>
        <v>0.15</v>
      </c>
      <c r="Y64" s="132">
        <f t="shared" si="27"/>
        <v>0.4</v>
      </c>
      <c r="Z64" s="163" t="s">
        <v>511</v>
      </c>
      <c r="AA64" s="163" t="s">
        <v>528</v>
      </c>
      <c r="AB64" s="163" t="s">
        <v>77</v>
      </c>
      <c r="AC64" s="163" t="s">
        <v>717</v>
      </c>
      <c r="AD64" s="165">
        <f t="shared" si="28"/>
        <v>6.0479999999999999E-2</v>
      </c>
      <c r="AE64" s="165">
        <f t="shared" si="29"/>
        <v>0.44999999999999996</v>
      </c>
      <c r="AF64" s="246"/>
      <c r="AG64" s="235"/>
      <c r="AH64" s="214"/>
      <c r="AI64" s="235"/>
      <c r="AJ64" s="224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50"/>
    </row>
    <row r="65" spans="1:49" s="127" customFormat="1" ht="109.5" customHeight="1" x14ac:dyDescent="0.25">
      <c r="A65" s="221"/>
      <c r="B65" s="229"/>
      <c r="C65" s="232"/>
      <c r="D65" s="194"/>
      <c r="E65" s="194"/>
      <c r="F65" s="232"/>
      <c r="G65" s="208"/>
      <c r="H65" s="194"/>
      <c r="I65" s="232"/>
      <c r="J65" s="194"/>
      <c r="K65" s="214"/>
      <c r="L65" s="240"/>
      <c r="M65" s="229"/>
      <c r="N65" s="243"/>
      <c r="O65" s="211"/>
      <c r="P65" s="170" t="s">
        <v>811</v>
      </c>
      <c r="Q65" s="170" t="s">
        <v>712</v>
      </c>
      <c r="R65" s="183" t="s">
        <v>812</v>
      </c>
      <c r="S65" s="176" t="str">
        <f t="shared" si="11"/>
        <v>X</v>
      </c>
      <c r="T65" s="176" t="str">
        <f t="shared" si="12"/>
        <v/>
      </c>
      <c r="U65" s="173" t="s">
        <v>73</v>
      </c>
      <c r="V65" s="166">
        <f t="shared" si="2"/>
        <v>0.25</v>
      </c>
      <c r="W65" s="163" t="s">
        <v>466</v>
      </c>
      <c r="X65" s="166">
        <f t="shared" si="26"/>
        <v>0.15</v>
      </c>
      <c r="Y65" s="132">
        <f t="shared" si="27"/>
        <v>0.4</v>
      </c>
      <c r="Z65" s="163" t="s">
        <v>511</v>
      </c>
      <c r="AA65" s="163" t="s">
        <v>528</v>
      </c>
      <c r="AB65" s="163" t="s">
        <v>77</v>
      </c>
      <c r="AC65" s="163" t="s">
        <v>974</v>
      </c>
      <c r="AD65" s="165">
        <f t="shared" si="28"/>
        <v>3.6288000000000001E-2</v>
      </c>
      <c r="AE65" s="165">
        <f t="shared" si="29"/>
        <v>0.44999999999999996</v>
      </c>
      <c r="AF65" s="246"/>
      <c r="AG65" s="235"/>
      <c r="AH65" s="214"/>
      <c r="AI65" s="235"/>
      <c r="AJ65" s="224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50"/>
    </row>
    <row r="66" spans="1:49" s="127" customFormat="1" ht="51" x14ac:dyDescent="0.25">
      <c r="A66" s="221"/>
      <c r="B66" s="229"/>
      <c r="C66" s="232"/>
      <c r="D66" s="194"/>
      <c r="E66" s="194"/>
      <c r="F66" s="232"/>
      <c r="G66" s="208"/>
      <c r="H66" s="192" t="s">
        <v>755</v>
      </c>
      <c r="I66" s="232"/>
      <c r="J66" s="194"/>
      <c r="K66" s="214"/>
      <c r="L66" s="240"/>
      <c r="M66" s="229"/>
      <c r="N66" s="243"/>
      <c r="O66" s="211"/>
      <c r="P66" s="163" t="s">
        <v>813</v>
      </c>
      <c r="Q66" s="163" t="s">
        <v>814</v>
      </c>
      <c r="R66" s="163" t="s">
        <v>815</v>
      </c>
      <c r="S66" s="176" t="str">
        <f t="shared" si="11"/>
        <v>X</v>
      </c>
      <c r="T66" s="176" t="str">
        <f t="shared" si="12"/>
        <v/>
      </c>
      <c r="U66" s="173" t="s">
        <v>73</v>
      </c>
      <c r="V66" s="166">
        <f t="shared" si="2"/>
        <v>0.25</v>
      </c>
      <c r="W66" s="163" t="s">
        <v>466</v>
      </c>
      <c r="X66" s="166">
        <f t="shared" si="26"/>
        <v>0.15</v>
      </c>
      <c r="Y66" s="132">
        <f t="shared" si="27"/>
        <v>0.4</v>
      </c>
      <c r="Z66" s="163" t="s">
        <v>75</v>
      </c>
      <c r="AA66" s="163" t="s">
        <v>528</v>
      </c>
      <c r="AB66" s="163" t="s">
        <v>77</v>
      </c>
      <c r="AC66" s="163" t="s">
        <v>972</v>
      </c>
      <c r="AD66" s="165">
        <f t="shared" si="28"/>
        <v>2.1772800000000002E-2</v>
      </c>
      <c r="AE66" s="165">
        <f t="shared" si="29"/>
        <v>0.44999999999999996</v>
      </c>
      <c r="AF66" s="246"/>
      <c r="AG66" s="235"/>
      <c r="AH66" s="214"/>
      <c r="AI66" s="235"/>
      <c r="AJ66" s="224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50"/>
    </row>
    <row r="67" spans="1:49" s="127" customFormat="1" ht="102" x14ac:dyDescent="0.25">
      <c r="A67" s="221"/>
      <c r="B67" s="229"/>
      <c r="C67" s="232"/>
      <c r="D67" s="194"/>
      <c r="E67" s="194"/>
      <c r="F67" s="232"/>
      <c r="G67" s="208"/>
      <c r="H67" s="194"/>
      <c r="I67" s="232"/>
      <c r="J67" s="194"/>
      <c r="K67" s="214"/>
      <c r="L67" s="240"/>
      <c r="M67" s="229"/>
      <c r="N67" s="243"/>
      <c r="O67" s="211"/>
      <c r="P67" s="163" t="s">
        <v>816</v>
      </c>
      <c r="Q67" s="163" t="s">
        <v>787</v>
      </c>
      <c r="R67" s="163" t="s">
        <v>817</v>
      </c>
      <c r="S67" s="176" t="str">
        <f t="shared" si="11"/>
        <v>X</v>
      </c>
      <c r="T67" s="176" t="str">
        <f t="shared" si="12"/>
        <v/>
      </c>
      <c r="U67" s="173" t="s">
        <v>73</v>
      </c>
      <c r="V67" s="166">
        <f t="shared" si="2"/>
        <v>0.25</v>
      </c>
      <c r="W67" s="163" t="s">
        <v>466</v>
      </c>
      <c r="X67" s="166">
        <f t="shared" si="26"/>
        <v>0.15</v>
      </c>
      <c r="Y67" s="132">
        <f t="shared" si="27"/>
        <v>0.4</v>
      </c>
      <c r="Z67" s="163" t="s">
        <v>511</v>
      </c>
      <c r="AA67" s="163" t="s">
        <v>528</v>
      </c>
      <c r="AB67" s="163" t="s">
        <v>77</v>
      </c>
      <c r="AC67" s="163" t="s">
        <v>717</v>
      </c>
      <c r="AD67" s="165">
        <f t="shared" si="28"/>
        <v>1.3063680000000001E-2</v>
      </c>
      <c r="AE67" s="165">
        <f t="shared" si="29"/>
        <v>0.44999999999999996</v>
      </c>
      <c r="AF67" s="246"/>
      <c r="AG67" s="235"/>
      <c r="AH67" s="214"/>
      <c r="AI67" s="235"/>
      <c r="AJ67" s="224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50"/>
    </row>
    <row r="68" spans="1:49" s="127" customFormat="1" ht="38.25" x14ac:dyDescent="0.25">
      <c r="A68" s="221"/>
      <c r="B68" s="229"/>
      <c r="C68" s="232"/>
      <c r="D68" s="194"/>
      <c r="E68" s="194"/>
      <c r="F68" s="232"/>
      <c r="G68" s="208"/>
      <c r="H68" s="194"/>
      <c r="I68" s="232"/>
      <c r="J68" s="194"/>
      <c r="K68" s="214"/>
      <c r="L68" s="240"/>
      <c r="M68" s="229"/>
      <c r="N68" s="243"/>
      <c r="O68" s="211"/>
      <c r="P68" s="163" t="s">
        <v>818</v>
      </c>
      <c r="Q68" s="163" t="s">
        <v>819</v>
      </c>
      <c r="R68" s="163" t="s">
        <v>820</v>
      </c>
      <c r="S68" s="176" t="str">
        <f t="shared" si="11"/>
        <v>X</v>
      </c>
      <c r="T68" s="176" t="str">
        <f t="shared" si="12"/>
        <v/>
      </c>
      <c r="U68" s="173" t="s">
        <v>73</v>
      </c>
      <c r="V68" s="166">
        <f t="shared" si="2"/>
        <v>0.25</v>
      </c>
      <c r="W68" s="163" t="s">
        <v>466</v>
      </c>
      <c r="X68" s="166">
        <f t="shared" si="26"/>
        <v>0.15</v>
      </c>
      <c r="Y68" s="132">
        <f t="shared" si="27"/>
        <v>0.4</v>
      </c>
      <c r="Z68" s="163" t="s">
        <v>75</v>
      </c>
      <c r="AA68" s="163" t="s">
        <v>528</v>
      </c>
      <c r="AB68" s="163" t="s">
        <v>77</v>
      </c>
      <c r="AC68" s="163" t="s">
        <v>972</v>
      </c>
      <c r="AD68" s="165">
        <f t="shared" si="28"/>
        <v>7.8382079999999993E-3</v>
      </c>
      <c r="AE68" s="165">
        <f t="shared" si="29"/>
        <v>0.44999999999999996</v>
      </c>
      <c r="AF68" s="246"/>
      <c r="AG68" s="235"/>
      <c r="AH68" s="214"/>
      <c r="AI68" s="235"/>
      <c r="AJ68" s="224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50"/>
    </row>
    <row r="69" spans="1:49" s="127" customFormat="1" ht="63.75" x14ac:dyDescent="0.25">
      <c r="A69" s="221"/>
      <c r="B69" s="229"/>
      <c r="C69" s="232"/>
      <c r="D69" s="194"/>
      <c r="E69" s="194"/>
      <c r="F69" s="232"/>
      <c r="G69" s="208"/>
      <c r="H69" s="195"/>
      <c r="I69" s="232"/>
      <c r="J69" s="194"/>
      <c r="K69" s="214"/>
      <c r="L69" s="240"/>
      <c r="M69" s="229"/>
      <c r="N69" s="243"/>
      <c r="O69" s="211"/>
      <c r="P69" s="163" t="s">
        <v>821</v>
      </c>
      <c r="Q69" s="163" t="s">
        <v>822</v>
      </c>
      <c r="R69" s="163" t="s">
        <v>823</v>
      </c>
      <c r="S69" s="176" t="str">
        <f t="shared" si="11"/>
        <v>X</v>
      </c>
      <c r="T69" s="176" t="str">
        <f t="shared" si="12"/>
        <v/>
      </c>
      <c r="U69" s="173" t="s">
        <v>73</v>
      </c>
      <c r="V69" s="166">
        <f t="shared" si="2"/>
        <v>0.25</v>
      </c>
      <c r="W69" s="163" t="s">
        <v>74</v>
      </c>
      <c r="X69" s="166">
        <f t="shared" si="26"/>
        <v>0.25</v>
      </c>
      <c r="Y69" s="132">
        <f t="shared" si="27"/>
        <v>0.5</v>
      </c>
      <c r="Z69" s="163" t="s">
        <v>75</v>
      </c>
      <c r="AA69" s="163" t="s">
        <v>528</v>
      </c>
      <c r="AB69" s="163" t="s">
        <v>77</v>
      </c>
      <c r="AC69" s="163" t="s">
        <v>972</v>
      </c>
      <c r="AD69" s="165">
        <f t="shared" si="28"/>
        <v>3.9191039999999996E-3</v>
      </c>
      <c r="AE69" s="165">
        <f t="shared" si="29"/>
        <v>0.44999999999999996</v>
      </c>
      <c r="AF69" s="246"/>
      <c r="AG69" s="235"/>
      <c r="AH69" s="214"/>
      <c r="AI69" s="235"/>
      <c r="AJ69" s="224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50"/>
    </row>
    <row r="70" spans="1:49" s="127" customFormat="1" ht="51" x14ac:dyDescent="0.25">
      <c r="A70" s="221"/>
      <c r="B70" s="229"/>
      <c r="C70" s="232"/>
      <c r="D70" s="192" t="s">
        <v>731</v>
      </c>
      <c r="E70" s="192" t="s">
        <v>732</v>
      </c>
      <c r="F70" s="232"/>
      <c r="G70" s="208" t="str">
        <f>IF(F59="","",CONCATENATE("Posibilidad de ",LOWER(F59)," por ",LOWER(D70)," debido a ",LOWER(E70), " en ", LOWER(C59)))</f>
        <v>Posibilidad de perdida de disponibilidad por caida de los servicios o servidores bajo los cuales funcionan los sistemas de información debido a malas practicas de desarrollo o ataque informatico en sistemas de información</v>
      </c>
      <c r="H70" s="192" t="s">
        <v>756</v>
      </c>
      <c r="I70" s="232"/>
      <c r="J70" s="194"/>
      <c r="K70" s="214"/>
      <c r="L70" s="240"/>
      <c r="M70" s="229"/>
      <c r="N70" s="243"/>
      <c r="O70" s="211"/>
      <c r="P70" s="163" t="s">
        <v>569</v>
      </c>
      <c r="Q70" s="163" t="s">
        <v>570</v>
      </c>
      <c r="R70" s="163" t="s">
        <v>824</v>
      </c>
      <c r="S70" s="176" t="str">
        <f t="shared" si="11"/>
        <v>X</v>
      </c>
      <c r="T70" s="176" t="str">
        <f t="shared" si="12"/>
        <v/>
      </c>
      <c r="U70" s="173" t="s">
        <v>73</v>
      </c>
      <c r="V70" s="166">
        <f t="shared" si="2"/>
        <v>0.25</v>
      </c>
      <c r="W70" s="163" t="s">
        <v>466</v>
      </c>
      <c r="X70" s="166">
        <f t="shared" si="26"/>
        <v>0.15</v>
      </c>
      <c r="Y70" s="132">
        <f t="shared" si="27"/>
        <v>0.4</v>
      </c>
      <c r="Z70" s="163" t="s">
        <v>75</v>
      </c>
      <c r="AA70" s="163" t="s">
        <v>372</v>
      </c>
      <c r="AB70" s="163" t="s">
        <v>77</v>
      </c>
      <c r="AC70" s="163" t="s">
        <v>975</v>
      </c>
      <c r="AD70" s="165">
        <f t="shared" si="28"/>
        <v>2.3514623999999996E-3</v>
      </c>
      <c r="AE70" s="165">
        <f t="shared" si="29"/>
        <v>0.44999999999999996</v>
      </c>
      <c r="AF70" s="246"/>
      <c r="AG70" s="235"/>
      <c r="AH70" s="214"/>
      <c r="AI70" s="235"/>
      <c r="AJ70" s="224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50"/>
    </row>
    <row r="71" spans="1:49" s="127" customFormat="1" ht="76.5" x14ac:dyDescent="0.25">
      <c r="A71" s="221"/>
      <c r="B71" s="229"/>
      <c r="C71" s="232"/>
      <c r="D71" s="194"/>
      <c r="E71" s="194"/>
      <c r="F71" s="232"/>
      <c r="G71" s="208"/>
      <c r="H71" s="194"/>
      <c r="I71" s="232"/>
      <c r="J71" s="194"/>
      <c r="K71" s="214"/>
      <c r="L71" s="240"/>
      <c r="M71" s="229"/>
      <c r="N71" s="243"/>
      <c r="O71" s="211"/>
      <c r="P71" s="163" t="s">
        <v>825</v>
      </c>
      <c r="Q71" s="163" t="s">
        <v>826</v>
      </c>
      <c r="R71" s="163" t="s">
        <v>827</v>
      </c>
      <c r="S71" s="176" t="str">
        <f t="shared" si="11"/>
        <v>X</v>
      </c>
      <c r="T71" s="176" t="str">
        <f t="shared" si="12"/>
        <v/>
      </c>
      <c r="U71" s="173" t="s">
        <v>73</v>
      </c>
      <c r="V71" s="166">
        <f t="shared" si="2"/>
        <v>0.25</v>
      </c>
      <c r="W71" s="163" t="s">
        <v>466</v>
      </c>
      <c r="X71" s="166">
        <f t="shared" si="26"/>
        <v>0.15</v>
      </c>
      <c r="Y71" s="132">
        <f t="shared" si="27"/>
        <v>0.4</v>
      </c>
      <c r="Z71" s="163" t="s">
        <v>75</v>
      </c>
      <c r="AA71" s="163" t="s">
        <v>528</v>
      </c>
      <c r="AB71" s="163" t="s">
        <v>77</v>
      </c>
      <c r="AC71" s="173" t="s">
        <v>668</v>
      </c>
      <c r="AD71" s="165">
        <f t="shared" si="28"/>
        <v>1.4108774399999996E-3</v>
      </c>
      <c r="AE71" s="165">
        <f t="shared" si="29"/>
        <v>0.44999999999999996</v>
      </c>
      <c r="AF71" s="246"/>
      <c r="AG71" s="235"/>
      <c r="AH71" s="214"/>
      <c r="AI71" s="235"/>
      <c r="AJ71" s="224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50"/>
    </row>
    <row r="72" spans="1:49" s="127" customFormat="1" ht="51" x14ac:dyDescent="0.25">
      <c r="A72" s="221"/>
      <c r="B72" s="229"/>
      <c r="C72" s="232"/>
      <c r="D72" s="194"/>
      <c r="E72" s="194"/>
      <c r="F72" s="232"/>
      <c r="G72" s="208"/>
      <c r="H72" s="194"/>
      <c r="I72" s="232"/>
      <c r="J72" s="194"/>
      <c r="K72" s="214"/>
      <c r="L72" s="240"/>
      <c r="M72" s="229"/>
      <c r="N72" s="243"/>
      <c r="O72" s="211"/>
      <c r="P72" s="163" t="s">
        <v>828</v>
      </c>
      <c r="Q72" s="163" t="s">
        <v>829</v>
      </c>
      <c r="R72" s="163" t="s">
        <v>830</v>
      </c>
      <c r="S72" s="176" t="str">
        <f t="shared" si="11"/>
        <v>X</v>
      </c>
      <c r="T72" s="176" t="str">
        <f t="shared" si="12"/>
        <v/>
      </c>
      <c r="U72" s="173" t="s">
        <v>73</v>
      </c>
      <c r="V72" s="166">
        <f t="shared" si="2"/>
        <v>0.25</v>
      </c>
      <c r="W72" s="163" t="s">
        <v>466</v>
      </c>
      <c r="X72" s="166">
        <f t="shared" si="26"/>
        <v>0.15</v>
      </c>
      <c r="Y72" s="132">
        <f t="shared" si="27"/>
        <v>0.4</v>
      </c>
      <c r="Z72" s="163" t="s">
        <v>75</v>
      </c>
      <c r="AA72" s="163" t="s">
        <v>528</v>
      </c>
      <c r="AB72" s="163" t="s">
        <v>77</v>
      </c>
      <c r="AC72" s="163" t="s">
        <v>972</v>
      </c>
      <c r="AD72" s="165">
        <f t="shared" si="28"/>
        <v>8.4652646399999978E-4</v>
      </c>
      <c r="AE72" s="165">
        <f t="shared" si="29"/>
        <v>0.44999999999999996</v>
      </c>
      <c r="AF72" s="246"/>
      <c r="AG72" s="235"/>
      <c r="AH72" s="214"/>
      <c r="AI72" s="235"/>
      <c r="AJ72" s="224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50"/>
    </row>
    <row r="73" spans="1:49" s="127" customFormat="1" ht="51" x14ac:dyDescent="0.25">
      <c r="A73" s="221"/>
      <c r="B73" s="229"/>
      <c r="C73" s="232"/>
      <c r="D73" s="194"/>
      <c r="E73" s="194"/>
      <c r="F73" s="232"/>
      <c r="G73" s="208"/>
      <c r="H73" s="194"/>
      <c r="I73" s="232"/>
      <c r="J73" s="194"/>
      <c r="K73" s="214"/>
      <c r="L73" s="240"/>
      <c r="M73" s="229"/>
      <c r="N73" s="243"/>
      <c r="O73" s="211"/>
      <c r="P73" s="163" t="s">
        <v>831</v>
      </c>
      <c r="Q73" s="163" t="s">
        <v>832</v>
      </c>
      <c r="R73" s="163" t="s">
        <v>833</v>
      </c>
      <c r="S73" s="176" t="str">
        <f t="shared" si="11"/>
        <v>X</v>
      </c>
      <c r="T73" s="176" t="str">
        <f t="shared" si="12"/>
        <v/>
      </c>
      <c r="U73" s="173" t="s">
        <v>73</v>
      </c>
      <c r="V73" s="166">
        <f t="shared" si="2"/>
        <v>0.25</v>
      </c>
      <c r="W73" s="163" t="s">
        <v>466</v>
      </c>
      <c r="X73" s="166">
        <f t="shared" si="26"/>
        <v>0.15</v>
      </c>
      <c r="Y73" s="132">
        <f t="shared" si="27"/>
        <v>0.4</v>
      </c>
      <c r="Z73" s="163" t="s">
        <v>75</v>
      </c>
      <c r="AA73" s="163" t="s">
        <v>528</v>
      </c>
      <c r="AB73" s="163" t="s">
        <v>77</v>
      </c>
      <c r="AC73" s="163" t="s">
        <v>972</v>
      </c>
      <c r="AD73" s="165">
        <f t="shared" si="28"/>
        <v>5.0791587839999982E-4</v>
      </c>
      <c r="AE73" s="165">
        <f t="shared" si="29"/>
        <v>0.44999999999999996</v>
      </c>
      <c r="AF73" s="246"/>
      <c r="AG73" s="235"/>
      <c r="AH73" s="214"/>
      <c r="AI73" s="235"/>
      <c r="AJ73" s="224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50"/>
    </row>
    <row r="74" spans="1:49" s="127" customFormat="1" ht="51" x14ac:dyDescent="0.25">
      <c r="A74" s="221"/>
      <c r="B74" s="229"/>
      <c r="C74" s="232"/>
      <c r="D74" s="194"/>
      <c r="E74" s="194"/>
      <c r="F74" s="232"/>
      <c r="G74" s="208"/>
      <c r="H74" s="194"/>
      <c r="I74" s="232"/>
      <c r="J74" s="194"/>
      <c r="K74" s="214"/>
      <c r="L74" s="240"/>
      <c r="M74" s="229"/>
      <c r="N74" s="243"/>
      <c r="O74" s="211"/>
      <c r="P74" s="163" t="s">
        <v>834</v>
      </c>
      <c r="Q74" s="163" t="s">
        <v>835</v>
      </c>
      <c r="R74" s="163" t="s">
        <v>836</v>
      </c>
      <c r="S74" s="176" t="str">
        <f t="shared" si="11"/>
        <v>X</v>
      </c>
      <c r="T74" s="176" t="str">
        <f t="shared" si="12"/>
        <v/>
      </c>
      <c r="U74" s="173" t="s">
        <v>73</v>
      </c>
      <c r="V74" s="166">
        <f t="shared" si="2"/>
        <v>0.25</v>
      </c>
      <c r="W74" s="163" t="s">
        <v>466</v>
      </c>
      <c r="X74" s="166">
        <f t="shared" si="26"/>
        <v>0.15</v>
      </c>
      <c r="Y74" s="132">
        <f t="shared" si="27"/>
        <v>0.4</v>
      </c>
      <c r="Z74" s="163" t="s">
        <v>75</v>
      </c>
      <c r="AA74" s="163" t="s">
        <v>528</v>
      </c>
      <c r="AB74" s="163" t="s">
        <v>77</v>
      </c>
      <c r="AC74" s="163" t="s">
        <v>666</v>
      </c>
      <c r="AD74" s="165">
        <f t="shared" si="28"/>
        <v>3.0474952703999985E-4</v>
      </c>
      <c r="AE74" s="165">
        <f t="shared" si="29"/>
        <v>0.44999999999999996</v>
      </c>
      <c r="AF74" s="246"/>
      <c r="AG74" s="235"/>
      <c r="AH74" s="214"/>
      <c r="AI74" s="235"/>
      <c r="AJ74" s="224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50"/>
    </row>
    <row r="75" spans="1:49" s="127" customFormat="1" ht="51" x14ac:dyDescent="0.25">
      <c r="A75" s="221"/>
      <c r="B75" s="229"/>
      <c r="C75" s="232"/>
      <c r="D75" s="194"/>
      <c r="E75" s="194"/>
      <c r="F75" s="232"/>
      <c r="G75" s="208"/>
      <c r="H75" s="195"/>
      <c r="I75" s="232"/>
      <c r="J75" s="194"/>
      <c r="K75" s="214"/>
      <c r="L75" s="240"/>
      <c r="M75" s="229"/>
      <c r="N75" s="243"/>
      <c r="O75" s="211"/>
      <c r="P75" s="163" t="s">
        <v>837</v>
      </c>
      <c r="Q75" s="163" t="s">
        <v>701</v>
      </c>
      <c r="R75" s="163" t="s">
        <v>838</v>
      </c>
      <c r="S75" s="176" t="str">
        <f t="shared" si="11"/>
        <v>X</v>
      </c>
      <c r="T75" s="176" t="str">
        <f t="shared" si="12"/>
        <v/>
      </c>
      <c r="U75" s="173" t="s">
        <v>73</v>
      </c>
      <c r="V75" s="166">
        <f t="shared" si="2"/>
        <v>0.25</v>
      </c>
      <c r="W75" s="163" t="s">
        <v>466</v>
      </c>
      <c r="X75" s="166">
        <f t="shared" si="26"/>
        <v>0.15</v>
      </c>
      <c r="Y75" s="132">
        <f t="shared" si="27"/>
        <v>0.4</v>
      </c>
      <c r="Z75" s="163" t="s">
        <v>75</v>
      </c>
      <c r="AA75" s="163" t="s">
        <v>528</v>
      </c>
      <c r="AB75" s="163" t="s">
        <v>77</v>
      </c>
      <c r="AC75" s="163" t="s">
        <v>666</v>
      </c>
      <c r="AD75" s="165">
        <f t="shared" si="28"/>
        <v>1.8284971622399991E-4</v>
      </c>
      <c r="AE75" s="165">
        <f t="shared" si="29"/>
        <v>0.44999999999999996</v>
      </c>
      <c r="AF75" s="246"/>
      <c r="AG75" s="235"/>
      <c r="AH75" s="214"/>
      <c r="AI75" s="235"/>
      <c r="AJ75" s="224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50"/>
    </row>
    <row r="76" spans="1:49" s="127" customFormat="1" ht="63.75" x14ac:dyDescent="0.25">
      <c r="A76" s="221"/>
      <c r="B76" s="229"/>
      <c r="C76" s="232"/>
      <c r="D76" s="194"/>
      <c r="E76" s="194"/>
      <c r="F76" s="232"/>
      <c r="G76" s="208"/>
      <c r="H76" s="192" t="s">
        <v>757</v>
      </c>
      <c r="I76" s="232"/>
      <c r="J76" s="194"/>
      <c r="K76" s="214"/>
      <c r="L76" s="240"/>
      <c r="M76" s="229"/>
      <c r="N76" s="243"/>
      <c r="O76" s="211"/>
      <c r="P76" s="163" t="s">
        <v>839</v>
      </c>
      <c r="Q76" s="163" t="s">
        <v>840</v>
      </c>
      <c r="R76" s="163" t="s">
        <v>841</v>
      </c>
      <c r="S76" s="176" t="str">
        <f t="shared" si="11"/>
        <v>X</v>
      </c>
      <c r="T76" s="176" t="str">
        <f t="shared" si="12"/>
        <v/>
      </c>
      <c r="U76" s="173" t="s">
        <v>73</v>
      </c>
      <c r="V76" s="166">
        <f t="shared" si="2"/>
        <v>0.25</v>
      </c>
      <c r="W76" s="163" t="s">
        <v>466</v>
      </c>
      <c r="X76" s="166">
        <f t="shared" si="26"/>
        <v>0.15</v>
      </c>
      <c r="Y76" s="132">
        <f t="shared" si="27"/>
        <v>0.4</v>
      </c>
      <c r="Z76" s="163" t="s">
        <v>75</v>
      </c>
      <c r="AA76" s="163" t="s">
        <v>528</v>
      </c>
      <c r="AB76" s="163" t="s">
        <v>77</v>
      </c>
      <c r="AC76" s="163" t="s">
        <v>972</v>
      </c>
      <c r="AD76" s="165">
        <f t="shared" si="28"/>
        <v>1.0970982973439994E-4</v>
      </c>
      <c r="AE76" s="165">
        <f t="shared" si="29"/>
        <v>0.44999999999999996</v>
      </c>
      <c r="AF76" s="246"/>
      <c r="AG76" s="235"/>
      <c r="AH76" s="214"/>
      <c r="AI76" s="235"/>
      <c r="AJ76" s="224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50"/>
    </row>
    <row r="77" spans="1:49" s="127" customFormat="1" ht="38.25" x14ac:dyDescent="0.25">
      <c r="A77" s="254"/>
      <c r="B77" s="255"/>
      <c r="C77" s="192"/>
      <c r="D77" s="194"/>
      <c r="E77" s="194"/>
      <c r="F77" s="192"/>
      <c r="G77" s="208"/>
      <c r="H77" s="194"/>
      <c r="I77" s="192"/>
      <c r="J77" s="194"/>
      <c r="K77" s="214"/>
      <c r="L77" s="240"/>
      <c r="M77" s="229"/>
      <c r="N77" s="243"/>
      <c r="O77" s="211"/>
      <c r="P77" s="170" t="s">
        <v>842</v>
      </c>
      <c r="Q77" s="170" t="s">
        <v>712</v>
      </c>
      <c r="R77" s="183" t="s">
        <v>843</v>
      </c>
      <c r="S77" s="176" t="str">
        <f t="shared" si="11"/>
        <v>X</v>
      </c>
      <c r="T77" s="176" t="str">
        <f t="shared" si="12"/>
        <v/>
      </c>
      <c r="U77" s="173" t="s">
        <v>73</v>
      </c>
      <c r="V77" s="166">
        <f t="shared" si="2"/>
        <v>0.25</v>
      </c>
      <c r="W77" s="170" t="s">
        <v>466</v>
      </c>
      <c r="X77" s="166">
        <f t="shared" si="26"/>
        <v>0.15</v>
      </c>
      <c r="Y77" s="132">
        <f t="shared" si="27"/>
        <v>0.4</v>
      </c>
      <c r="Z77" s="170" t="s">
        <v>75</v>
      </c>
      <c r="AA77" s="163" t="s">
        <v>528</v>
      </c>
      <c r="AB77" s="163" t="s">
        <v>77</v>
      </c>
      <c r="AC77" s="163" t="s">
        <v>974</v>
      </c>
      <c r="AD77" s="165">
        <f t="shared" si="28"/>
        <v>6.5825897840639957E-5</v>
      </c>
      <c r="AE77" s="165">
        <f t="shared" si="29"/>
        <v>0.44999999999999996</v>
      </c>
      <c r="AF77" s="246"/>
      <c r="AG77" s="235"/>
      <c r="AH77" s="214"/>
      <c r="AI77" s="235"/>
      <c r="AJ77" s="224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50"/>
    </row>
    <row r="78" spans="1:49" s="127" customFormat="1" ht="76.5" x14ac:dyDescent="0.25">
      <c r="A78" s="254"/>
      <c r="B78" s="255"/>
      <c r="C78" s="192"/>
      <c r="D78" s="194"/>
      <c r="E78" s="194"/>
      <c r="F78" s="192"/>
      <c r="G78" s="208"/>
      <c r="H78" s="194"/>
      <c r="I78" s="192"/>
      <c r="J78" s="194"/>
      <c r="K78" s="214"/>
      <c r="L78" s="240"/>
      <c r="M78" s="229"/>
      <c r="N78" s="243"/>
      <c r="O78" s="211"/>
      <c r="P78" s="170" t="s">
        <v>844</v>
      </c>
      <c r="Q78" s="170" t="s">
        <v>845</v>
      </c>
      <c r="R78" s="170" t="s">
        <v>846</v>
      </c>
      <c r="S78" s="176" t="str">
        <f t="shared" si="11"/>
        <v>X</v>
      </c>
      <c r="T78" s="176" t="str">
        <f t="shared" si="12"/>
        <v/>
      </c>
      <c r="U78" s="173" t="s">
        <v>73</v>
      </c>
      <c r="V78" s="166">
        <f t="shared" si="2"/>
        <v>0.25</v>
      </c>
      <c r="W78" s="170" t="s">
        <v>466</v>
      </c>
      <c r="X78" s="166">
        <f t="shared" si="26"/>
        <v>0.15</v>
      </c>
      <c r="Y78" s="132">
        <f t="shared" si="27"/>
        <v>0.4</v>
      </c>
      <c r="Z78" s="170" t="s">
        <v>75</v>
      </c>
      <c r="AA78" s="170" t="s">
        <v>528</v>
      </c>
      <c r="AB78" s="170" t="s">
        <v>77</v>
      </c>
      <c r="AC78" s="173" t="s">
        <v>668</v>
      </c>
      <c r="AD78" s="165">
        <f t="shared" si="28"/>
        <v>3.9495538704383972E-5</v>
      </c>
      <c r="AE78" s="165">
        <f t="shared" si="29"/>
        <v>0.44999999999999996</v>
      </c>
      <c r="AF78" s="246"/>
      <c r="AG78" s="235"/>
      <c r="AH78" s="214"/>
      <c r="AI78" s="235"/>
      <c r="AJ78" s="224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50"/>
    </row>
    <row r="79" spans="1:49" s="127" customFormat="1" ht="69.75" customHeight="1" x14ac:dyDescent="0.25">
      <c r="A79" s="254"/>
      <c r="B79" s="255"/>
      <c r="C79" s="192"/>
      <c r="D79" s="194"/>
      <c r="E79" s="194"/>
      <c r="F79" s="192"/>
      <c r="G79" s="208"/>
      <c r="H79" s="195"/>
      <c r="I79" s="192"/>
      <c r="J79" s="194"/>
      <c r="K79" s="214"/>
      <c r="L79" s="240"/>
      <c r="M79" s="229"/>
      <c r="N79" s="243"/>
      <c r="O79" s="211"/>
      <c r="P79" s="170" t="s">
        <v>847</v>
      </c>
      <c r="Q79" s="170" t="s">
        <v>848</v>
      </c>
      <c r="R79" s="170" t="s">
        <v>849</v>
      </c>
      <c r="S79" s="176" t="str">
        <f t="shared" si="11"/>
        <v>X</v>
      </c>
      <c r="T79" s="176" t="str">
        <f t="shared" si="12"/>
        <v/>
      </c>
      <c r="U79" s="173" t="s">
        <v>73</v>
      </c>
      <c r="V79" s="166">
        <f t="shared" si="2"/>
        <v>0.25</v>
      </c>
      <c r="W79" s="170" t="s">
        <v>466</v>
      </c>
      <c r="X79" s="166">
        <f t="shared" si="26"/>
        <v>0.15</v>
      </c>
      <c r="Y79" s="132">
        <f t="shared" si="27"/>
        <v>0.4</v>
      </c>
      <c r="Z79" s="170" t="s">
        <v>75</v>
      </c>
      <c r="AA79" s="170" t="s">
        <v>528</v>
      </c>
      <c r="AB79" s="170" t="s">
        <v>77</v>
      </c>
      <c r="AC79" s="173" t="s">
        <v>668</v>
      </c>
      <c r="AD79" s="165">
        <f t="shared" si="28"/>
        <v>2.3697323222630383E-5</v>
      </c>
      <c r="AE79" s="165">
        <f t="shared" si="29"/>
        <v>0.44999999999999996</v>
      </c>
      <c r="AF79" s="246"/>
      <c r="AG79" s="235"/>
      <c r="AH79" s="214"/>
      <c r="AI79" s="235"/>
      <c r="AJ79" s="224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50"/>
    </row>
    <row r="80" spans="1:49" s="127" customFormat="1" ht="63.75" x14ac:dyDescent="0.25">
      <c r="A80" s="254"/>
      <c r="B80" s="255"/>
      <c r="C80" s="192"/>
      <c r="D80" s="194"/>
      <c r="E80" s="194"/>
      <c r="F80" s="192"/>
      <c r="G80" s="208"/>
      <c r="H80" s="170" t="s">
        <v>758</v>
      </c>
      <c r="I80" s="192"/>
      <c r="J80" s="194"/>
      <c r="K80" s="214"/>
      <c r="L80" s="240"/>
      <c r="M80" s="229"/>
      <c r="N80" s="243"/>
      <c r="O80" s="211"/>
      <c r="P80" s="170" t="s">
        <v>850</v>
      </c>
      <c r="Q80" s="170" t="s">
        <v>851</v>
      </c>
      <c r="R80" s="170" t="s">
        <v>852</v>
      </c>
      <c r="S80" s="176" t="str">
        <f t="shared" si="11"/>
        <v>X</v>
      </c>
      <c r="T80" s="176" t="str">
        <f t="shared" si="12"/>
        <v/>
      </c>
      <c r="U80" s="173" t="s">
        <v>73</v>
      </c>
      <c r="V80" s="166">
        <f t="shared" si="2"/>
        <v>0.25</v>
      </c>
      <c r="W80" s="170" t="s">
        <v>466</v>
      </c>
      <c r="X80" s="166">
        <f t="shared" si="26"/>
        <v>0.15</v>
      </c>
      <c r="Y80" s="132">
        <f t="shared" si="27"/>
        <v>0.4</v>
      </c>
      <c r="Z80" s="170" t="s">
        <v>511</v>
      </c>
      <c r="AA80" s="170" t="s">
        <v>528</v>
      </c>
      <c r="AB80" s="170" t="s">
        <v>77</v>
      </c>
      <c r="AC80" s="170" t="s">
        <v>717</v>
      </c>
      <c r="AD80" s="165">
        <f t="shared" si="28"/>
        <v>1.4218393933578229E-5</v>
      </c>
      <c r="AE80" s="165">
        <f t="shared" si="29"/>
        <v>0.44999999999999996</v>
      </c>
      <c r="AF80" s="246"/>
      <c r="AG80" s="235"/>
      <c r="AH80" s="214"/>
      <c r="AI80" s="235"/>
      <c r="AJ80" s="224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50"/>
    </row>
    <row r="81" spans="1:49" s="127" customFormat="1" ht="51" x14ac:dyDescent="0.25">
      <c r="A81" s="254"/>
      <c r="B81" s="255"/>
      <c r="C81" s="192"/>
      <c r="D81" s="194"/>
      <c r="E81" s="194"/>
      <c r="F81" s="192"/>
      <c r="G81" s="208"/>
      <c r="H81" s="192" t="s">
        <v>759</v>
      </c>
      <c r="I81" s="192"/>
      <c r="J81" s="194"/>
      <c r="K81" s="214"/>
      <c r="L81" s="240"/>
      <c r="M81" s="229"/>
      <c r="N81" s="243"/>
      <c r="O81" s="211"/>
      <c r="P81" s="192" t="s">
        <v>853</v>
      </c>
      <c r="Q81" s="170" t="s">
        <v>854</v>
      </c>
      <c r="R81" s="192" t="s">
        <v>855</v>
      </c>
      <c r="S81" s="217" t="str">
        <f t="shared" si="11"/>
        <v/>
      </c>
      <c r="T81" s="217" t="str">
        <f t="shared" si="12"/>
        <v>X</v>
      </c>
      <c r="U81" s="192" t="s">
        <v>454</v>
      </c>
      <c r="V81" s="196">
        <f t="shared" si="2"/>
        <v>0.1</v>
      </c>
      <c r="W81" s="192" t="s">
        <v>466</v>
      </c>
      <c r="X81" s="196">
        <f t="shared" si="26"/>
        <v>0.15</v>
      </c>
      <c r="Y81" s="198">
        <f t="shared" si="27"/>
        <v>0.25</v>
      </c>
      <c r="Z81" s="192" t="s">
        <v>75</v>
      </c>
      <c r="AA81" s="192" t="s">
        <v>528</v>
      </c>
      <c r="AB81" s="192" t="s">
        <v>77</v>
      </c>
      <c r="AC81" s="192" t="s">
        <v>976</v>
      </c>
      <c r="AD81" s="188">
        <f t="shared" si="28"/>
        <v>1.4218393933578229E-5</v>
      </c>
      <c r="AE81" s="188">
        <f t="shared" si="29"/>
        <v>0.33749999999999997</v>
      </c>
      <c r="AF81" s="246"/>
      <c r="AG81" s="235"/>
      <c r="AH81" s="214"/>
      <c r="AI81" s="235"/>
      <c r="AJ81" s="224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50"/>
    </row>
    <row r="82" spans="1:49" s="127" customFormat="1" ht="38.25" x14ac:dyDescent="0.25">
      <c r="A82" s="254"/>
      <c r="B82" s="255"/>
      <c r="C82" s="192"/>
      <c r="D82" s="194"/>
      <c r="E82" s="194"/>
      <c r="F82" s="192"/>
      <c r="G82" s="208"/>
      <c r="H82" s="194"/>
      <c r="I82" s="192"/>
      <c r="J82" s="194"/>
      <c r="K82" s="214"/>
      <c r="L82" s="240"/>
      <c r="M82" s="229"/>
      <c r="N82" s="243"/>
      <c r="O82" s="211"/>
      <c r="P82" s="194"/>
      <c r="Q82" s="170" t="s">
        <v>856</v>
      </c>
      <c r="R82" s="194"/>
      <c r="S82" s="257"/>
      <c r="T82" s="257"/>
      <c r="U82" s="194"/>
      <c r="V82" s="200"/>
      <c r="W82" s="194"/>
      <c r="X82" s="200"/>
      <c r="Y82" s="202"/>
      <c r="Z82" s="194"/>
      <c r="AA82" s="194"/>
      <c r="AB82" s="194"/>
      <c r="AC82" s="194"/>
      <c r="AD82" s="190"/>
      <c r="AE82" s="190"/>
      <c r="AF82" s="246"/>
      <c r="AG82" s="235"/>
      <c r="AH82" s="214"/>
      <c r="AI82" s="235"/>
      <c r="AJ82" s="224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50"/>
    </row>
    <row r="83" spans="1:49" s="127" customFormat="1" ht="38.25" x14ac:dyDescent="0.25">
      <c r="A83" s="254"/>
      <c r="B83" s="255"/>
      <c r="C83" s="192"/>
      <c r="D83" s="194"/>
      <c r="E83" s="194"/>
      <c r="F83" s="192"/>
      <c r="G83" s="208"/>
      <c r="H83" s="194"/>
      <c r="I83" s="192"/>
      <c r="J83" s="194"/>
      <c r="K83" s="214"/>
      <c r="L83" s="240"/>
      <c r="M83" s="229"/>
      <c r="N83" s="243"/>
      <c r="O83" s="211"/>
      <c r="P83" s="194"/>
      <c r="Q83" s="170" t="s">
        <v>857</v>
      </c>
      <c r="R83" s="194"/>
      <c r="S83" s="257"/>
      <c r="T83" s="257"/>
      <c r="U83" s="194"/>
      <c r="V83" s="200"/>
      <c r="W83" s="194"/>
      <c r="X83" s="200"/>
      <c r="Y83" s="202"/>
      <c r="Z83" s="194"/>
      <c r="AA83" s="194"/>
      <c r="AB83" s="194"/>
      <c r="AC83" s="194"/>
      <c r="AD83" s="190"/>
      <c r="AE83" s="190"/>
      <c r="AF83" s="246"/>
      <c r="AG83" s="235"/>
      <c r="AH83" s="214"/>
      <c r="AI83" s="235"/>
      <c r="AJ83" s="224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50"/>
    </row>
    <row r="84" spans="1:49" s="127" customFormat="1" ht="25.5" x14ac:dyDescent="0.25">
      <c r="A84" s="254"/>
      <c r="B84" s="255"/>
      <c r="C84" s="192"/>
      <c r="D84" s="194"/>
      <c r="E84" s="194"/>
      <c r="F84" s="192"/>
      <c r="G84" s="208"/>
      <c r="H84" s="194"/>
      <c r="I84" s="192"/>
      <c r="J84" s="194"/>
      <c r="K84" s="214"/>
      <c r="L84" s="240"/>
      <c r="M84" s="229"/>
      <c r="N84" s="243"/>
      <c r="O84" s="211"/>
      <c r="P84" s="194"/>
      <c r="Q84" s="170" t="s">
        <v>858</v>
      </c>
      <c r="R84" s="194"/>
      <c r="S84" s="257"/>
      <c r="T84" s="257"/>
      <c r="U84" s="194"/>
      <c r="V84" s="200"/>
      <c r="W84" s="194"/>
      <c r="X84" s="200"/>
      <c r="Y84" s="202"/>
      <c r="Z84" s="194"/>
      <c r="AA84" s="194"/>
      <c r="AB84" s="194"/>
      <c r="AC84" s="194"/>
      <c r="AD84" s="190"/>
      <c r="AE84" s="190"/>
      <c r="AF84" s="246"/>
      <c r="AG84" s="235"/>
      <c r="AH84" s="214"/>
      <c r="AI84" s="235"/>
      <c r="AJ84" s="224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50"/>
    </row>
    <row r="85" spans="1:49" s="127" customFormat="1" ht="38.25" x14ac:dyDescent="0.25">
      <c r="A85" s="254"/>
      <c r="B85" s="255"/>
      <c r="C85" s="192"/>
      <c r="D85" s="194"/>
      <c r="E85" s="194"/>
      <c r="F85" s="192"/>
      <c r="G85" s="208"/>
      <c r="H85" s="194"/>
      <c r="I85" s="192"/>
      <c r="J85" s="194"/>
      <c r="K85" s="214"/>
      <c r="L85" s="240"/>
      <c r="M85" s="229"/>
      <c r="N85" s="243"/>
      <c r="O85" s="211"/>
      <c r="P85" s="195"/>
      <c r="Q85" s="170" t="s">
        <v>859</v>
      </c>
      <c r="R85" s="195"/>
      <c r="S85" s="218"/>
      <c r="T85" s="218"/>
      <c r="U85" s="195"/>
      <c r="V85" s="201"/>
      <c r="W85" s="195"/>
      <c r="X85" s="201"/>
      <c r="Y85" s="203"/>
      <c r="Z85" s="195"/>
      <c r="AA85" s="195"/>
      <c r="AB85" s="195"/>
      <c r="AC85" s="195"/>
      <c r="AD85" s="191"/>
      <c r="AE85" s="191"/>
      <c r="AF85" s="246"/>
      <c r="AG85" s="235"/>
      <c r="AH85" s="214"/>
      <c r="AI85" s="235"/>
      <c r="AJ85" s="224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50"/>
    </row>
    <row r="86" spans="1:49" s="127" customFormat="1" ht="76.5" x14ac:dyDescent="0.25">
      <c r="A86" s="254"/>
      <c r="B86" s="255"/>
      <c r="C86" s="192"/>
      <c r="D86" s="194"/>
      <c r="E86" s="194"/>
      <c r="F86" s="192"/>
      <c r="G86" s="208"/>
      <c r="H86" s="163" t="s">
        <v>760</v>
      </c>
      <c r="I86" s="192"/>
      <c r="J86" s="194"/>
      <c r="K86" s="214"/>
      <c r="L86" s="240"/>
      <c r="M86" s="229"/>
      <c r="N86" s="243"/>
      <c r="O86" s="211"/>
      <c r="P86" s="170" t="s">
        <v>860</v>
      </c>
      <c r="Q86" s="170" t="s">
        <v>861</v>
      </c>
      <c r="R86" s="170" t="s">
        <v>862</v>
      </c>
      <c r="S86" s="176" t="str">
        <f t="shared" ref="S86:S138" si="30">IF(U86="Correctivo","",IF(U86="","","X"))</f>
        <v>X</v>
      </c>
      <c r="T86" s="176" t="str">
        <f t="shared" si="12"/>
        <v/>
      </c>
      <c r="U86" s="173" t="s">
        <v>73</v>
      </c>
      <c r="V86" s="134">
        <f t="shared" si="2"/>
        <v>0.25</v>
      </c>
      <c r="W86" s="170" t="s">
        <v>466</v>
      </c>
      <c r="X86" s="134">
        <f t="shared" si="3"/>
        <v>0.15</v>
      </c>
      <c r="Y86" s="132">
        <f t="shared" si="23"/>
        <v>0.4</v>
      </c>
      <c r="Z86" s="170" t="s">
        <v>75</v>
      </c>
      <c r="AA86" s="170" t="s">
        <v>528</v>
      </c>
      <c r="AB86" s="170" t="s">
        <v>77</v>
      </c>
      <c r="AC86" s="173" t="s">
        <v>668</v>
      </c>
      <c r="AD86" s="165">
        <f>IF(S86="x",AD81-(Y86*AD81),AD81-0)</f>
        <v>8.5310363601469372E-6</v>
      </c>
      <c r="AE86" s="165">
        <f>IF(T86="x",AE81-(Y86*AE81),AE81-0)</f>
        <v>0.33749999999999997</v>
      </c>
      <c r="AF86" s="246"/>
      <c r="AG86" s="235"/>
      <c r="AH86" s="214"/>
      <c r="AI86" s="235"/>
      <c r="AJ86" s="224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50"/>
    </row>
    <row r="87" spans="1:49" s="127" customFormat="1" ht="89.25" customHeight="1" x14ac:dyDescent="0.25">
      <c r="A87" s="254"/>
      <c r="B87" s="255"/>
      <c r="C87" s="192"/>
      <c r="D87" s="194"/>
      <c r="E87" s="194"/>
      <c r="F87" s="192"/>
      <c r="G87" s="208"/>
      <c r="H87" s="192" t="s">
        <v>761</v>
      </c>
      <c r="I87" s="192"/>
      <c r="J87" s="194"/>
      <c r="K87" s="214"/>
      <c r="L87" s="240"/>
      <c r="M87" s="229"/>
      <c r="N87" s="243"/>
      <c r="O87" s="211"/>
      <c r="P87" s="192" t="s">
        <v>695</v>
      </c>
      <c r="Q87" s="170" t="s">
        <v>659</v>
      </c>
      <c r="R87" s="192" t="s">
        <v>696</v>
      </c>
      <c r="S87" s="217" t="str">
        <f t="shared" si="30"/>
        <v>X</v>
      </c>
      <c r="T87" s="217" t="str">
        <f t="shared" si="12"/>
        <v/>
      </c>
      <c r="U87" s="192" t="s">
        <v>452</v>
      </c>
      <c r="V87" s="196">
        <f t="shared" si="2"/>
        <v>0.15</v>
      </c>
      <c r="W87" s="192" t="s">
        <v>74</v>
      </c>
      <c r="X87" s="196">
        <f t="shared" si="3"/>
        <v>0.25</v>
      </c>
      <c r="Y87" s="198">
        <f t="shared" si="23"/>
        <v>0.4</v>
      </c>
      <c r="Z87" s="192" t="s">
        <v>511</v>
      </c>
      <c r="AA87" s="192" t="s">
        <v>528</v>
      </c>
      <c r="AB87" s="192" t="s">
        <v>77</v>
      </c>
      <c r="AC87" s="192" t="s">
        <v>717</v>
      </c>
      <c r="AD87" s="188">
        <f t="shared" ref="AD87" si="31">IF(S87="x",AD86-(Y87*AD86),AD86-0)</f>
        <v>5.1186218160881617E-6</v>
      </c>
      <c r="AE87" s="188">
        <f t="shared" ref="AE87" si="32">IF(T87="x",AE86-(Y87*AE86),AE86-0)</f>
        <v>0.33749999999999997</v>
      </c>
      <c r="AF87" s="246"/>
      <c r="AG87" s="235"/>
      <c r="AH87" s="214"/>
      <c r="AI87" s="235"/>
      <c r="AJ87" s="224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50"/>
    </row>
    <row r="88" spans="1:49" s="127" customFormat="1" ht="89.25" customHeight="1" x14ac:dyDescent="0.25">
      <c r="A88" s="226"/>
      <c r="B88" s="230"/>
      <c r="C88" s="233"/>
      <c r="D88" s="193"/>
      <c r="E88" s="193"/>
      <c r="F88" s="233"/>
      <c r="G88" s="209"/>
      <c r="H88" s="193"/>
      <c r="I88" s="233"/>
      <c r="J88" s="193"/>
      <c r="K88" s="215"/>
      <c r="L88" s="241"/>
      <c r="M88" s="230"/>
      <c r="N88" s="244"/>
      <c r="O88" s="212"/>
      <c r="P88" s="193"/>
      <c r="Q88" s="170" t="s">
        <v>863</v>
      </c>
      <c r="R88" s="233"/>
      <c r="S88" s="256"/>
      <c r="T88" s="256"/>
      <c r="U88" s="193"/>
      <c r="V88" s="197"/>
      <c r="W88" s="193"/>
      <c r="X88" s="197"/>
      <c r="Y88" s="199"/>
      <c r="Z88" s="193"/>
      <c r="AA88" s="193"/>
      <c r="AB88" s="193"/>
      <c r="AC88" s="193"/>
      <c r="AD88" s="189"/>
      <c r="AE88" s="189"/>
      <c r="AF88" s="247"/>
      <c r="AG88" s="236"/>
      <c r="AH88" s="215"/>
      <c r="AI88" s="236"/>
      <c r="AJ88" s="2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6"/>
    </row>
    <row r="89" spans="1:49" s="127" customFormat="1" ht="47.25" customHeight="1" x14ac:dyDescent="0.25">
      <c r="A89" s="248" t="s">
        <v>721</v>
      </c>
      <c r="B89" s="251" t="s">
        <v>733</v>
      </c>
      <c r="C89" s="206" t="s">
        <v>728</v>
      </c>
      <c r="D89" s="206" t="s">
        <v>734</v>
      </c>
      <c r="E89" s="206" t="s">
        <v>735</v>
      </c>
      <c r="F89" s="206" t="s">
        <v>726</v>
      </c>
      <c r="G89" s="213" t="str">
        <f>IF(F89="","",CONCATENATE("Posibilidad de ",LOWER(F89)," por ",LOWER(D89)," debido a ",LOWER(E89), " en ", LOWER(C89)))</f>
        <v>Posibilidad de perdida de integridad por modificación no autorizada o mal intencionda sobre el codigo debido a deficiencia para realizar vigilancia sobre las alteraciones o vulnerabilidades sobre el codigo desarrollado en sistemas de información</v>
      </c>
      <c r="H89" s="206" t="s">
        <v>762</v>
      </c>
      <c r="I89" s="206" t="s">
        <v>748</v>
      </c>
      <c r="J89" s="206">
        <v>8760</v>
      </c>
      <c r="K89" s="213" t="str">
        <f>IF(F89="","",IF(J89&gt;5000,"Muy Alta",IF(J89&gt;500,"Alta",IF(J89&gt;24,"Media",IF(J89&gt;2,"Baja",IF(J89&gt;0,"Muy Baja",""))))))</f>
        <v>Muy Alta</v>
      </c>
      <c r="L89" s="239" t="str">
        <f>IF(K89="Muy Alta","100%",IF(K89="Alta","80%",IF(K89="Media","60%",IF(K89="Baja","40%",IF(K89="Muy Baja","20%","")))))</f>
        <v>100%</v>
      </c>
      <c r="M89" s="227" t="s">
        <v>420</v>
      </c>
      <c r="N89" s="242" t="str">
        <f>IF(M89="Catastrófico","100%",IF(M89="Mayor","80%",IF(M89="Moderado","60%",IF(M89="Menor","40%",IF(M89="Leve","20%","")))))</f>
        <v>60%</v>
      </c>
      <c r="O89" s="210" t="str">
        <f>IF(K89&lt;&gt;"",IF(M89&lt;&gt;"",
IF(AND(K89 = "Muy Baja",M89 = "Leve"), "Bajo",
IF(AND(K89 = "Muy Baja",M89 = "Menor"), "Bajo",
IF(AND(K89 = "Muy Baja",M89 = "Moderado"), "Moderado",
IF(AND(K89 = "Muy Baja",M89 = "Mayor"), "Alto",
IF(AND(K89 = "Muy Baja",M89 = "Catastrófico"), "Extremo",
IF(AND(K89 = "Baja",M89 = "Leve"), "Bajo",
IF(AND(K89 = "Baja",M89 = "Menor"), "Moderado",
IF(AND(K89 = "Baja",M89 = "Moderado"), "Moderado",
IF(AND(K89 = "Baja",M89 = "Mayor"), "Alto",
IF(AND(K89 = "Baja",M89 = "Catastrófico"), "Extremo",
IF(AND(K89 = "Media",M89 = "Leve"), "Moderado",
IF(AND(K89 = "Media",M89 = "Menor"), "Moderado",
IF(AND(K89 = "Media",M89 = "Moderado"), " Moderado",
IF(AND(K89 = "Media",M89 = "Mayor"), "Alto",
IF(AND(K89 = "Media",M89 = "Catastrófico"), "Extremo",
IF(AND(K89 = "Alta",M89 = "Leve"), "Moderado",
IF(AND(K89 = "Alta",M89 = "Menor"), "Moderado",
IF(AND(K89 = "Alta",M89 = "Moderado"), "Alto",
IF(AND(K89 = "Alta",M89 = "Mayor"), "Alto",
IF(AND(K89 = "Alta",M89 = "Catastrófico"), "Extremo",
IF(AND(K89 = "Muy Alta",M89 = "Leve"), "Alto",
IF(AND(K89 = "Muy Alta",M89 = "Menor"), "Alto",
IF(AND(K89 = "Muy Alta",M89 = "Moderado"), "Alto",
IF(AND(K89 = "Muy Alta",M89 = "Mayor"), "Alto",
IF(AND(K89 = "Muy Alta",M89 = "Catastrófico"), "Extremo",
))))))))))))))))))))))))),"N/A"),"N/A")</f>
        <v>Alto</v>
      </c>
      <c r="P89" s="162" t="s">
        <v>864</v>
      </c>
      <c r="Q89" s="162" t="s">
        <v>865</v>
      </c>
      <c r="R89" s="173" t="s">
        <v>866</v>
      </c>
      <c r="S89" s="175" t="str">
        <f t="shared" si="30"/>
        <v/>
      </c>
      <c r="T89" s="175" t="str">
        <f t="shared" si="12"/>
        <v>X</v>
      </c>
      <c r="U89" s="184" t="s">
        <v>454</v>
      </c>
      <c r="V89" s="142">
        <f>IF(U89="","",IF(U89="Preventivo",25%,IF(U89="Detectivo",15%,IF(U89="Correctivo",10%))))</f>
        <v>0.1</v>
      </c>
      <c r="W89" s="173" t="s">
        <v>74</v>
      </c>
      <c r="X89" s="142">
        <f>IF(W89="","",IF(W89="Automático",25%,IF(W89="Manual",15%)))</f>
        <v>0.25</v>
      </c>
      <c r="Y89" s="120">
        <f>V89+X89</f>
        <v>0.35</v>
      </c>
      <c r="Z89" s="173" t="s">
        <v>511</v>
      </c>
      <c r="AA89" s="173" t="s">
        <v>528</v>
      </c>
      <c r="AB89" s="173" t="s">
        <v>77</v>
      </c>
      <c r="AC89" s="173" t="s">
        <v>717</v>
      </c>
      <c r="AD89" s="144">
        <f>IF(S89="x",L89-(L89*Y89),L89-0)</f>
        <v>1</v>
      </c>
      <c r="AE89" s="144">
        <f>IF(T89="x",N89-(N89*Y89),N89-0)</f>
        <v>0.39</v>
      </c>
      <c r="AF89" s="245" t="str">
        <f>IF(AND(AG89&lt;=100%,AG89&gt;80%),"Muy alta",IF(AND(AG89&lt;=80%,AG89&gt;60%),"Alta",IF(AND(AG89&lt;=60%,AG89&gt;40%),"Media",IF(AND(AG89&lt;=40%,AG89&gt;20%),"Baja",IF(AND(AG89&lt;=20%,AG89&gt;=0%),"Muy Baja")))))</f>
        <v>Muy Baja</v>
      </c>
      <c r="AG89" s="234">
        <f>AD101</f>
        <v>8.747999999999999E-4</v>
      </c>
      <c r="AH89" s="213" t="str">
        <f>IF(AND(AI89&lt;=100%,AI89&gt;80%),"Catastrófico",IF(AND(AI89&lt;=80%,AI89&gt;60%),"Mayor",IF(AND(AI89&lt;=60%,AI89&gt;40%),"Moderado",IF(AND(AI89&lt;=40%,AI89&gt;20%),"Menor",IF(AND(AI89&lt;=20%,AI89&gt;=0%),"Leve")))))</f>
        <v>Menor</v>
      </c>
      <c r="AI89" s="234">
        <f>AE101</f>
        <v>0.39</v>
      </c>
      <c r="AJ89" s="223" t="str">
        <f>IF(AF89&lt;&gt;"",IF(AH89&lt;&gt;"",
IF(AND(AF89 = "Muy Baja",AH89 = "Leve"), "Bajo",
IF(AND(AF89 = "Muy Baja",AH89 = "Menor"), "Bajo",
IF(AND(AF89 = "Muy Baja",AH89 = "Moderado"), "Moderado",
IF(AND(AF89 = "Muy Baja",AH89 = "Mayor"), "Alto",
IF(AND(AF89 = "Muy Baja",AH89 = "Catastrófico"), "Extremo",
IF(AND(AF89 = "Baja",AH89 = "Leve"), "Bajo",
IF(AND(AF89 = "Baja",AH89 = "Menor"), "Moderado",
IF(AND(AF89 = "Baja",AH89 = "Moderado"), "Moderado",
IF(AND(AF89 = "Baja",AH89 = "Mayor"), "Alto",
IF(AND(AF89 = "Baja",AH89 = "Catastrófico"), "Extremo",
IF(AND(AF89= "Media",AH89 = "Leve"), "Moderado",
IF(AND(AF89 = "Media",AH89 = "Menor"), "Moderado",
IF(AND(AF89 = "Media",AH89 = "Moderado"), " Moderado",
IF(AND(AF89 = "Media",AH89 = "Mayor"), "Alto",
IF(AND(AF89 = "Media",AH89 = "Catastrófico"), "Extremo",
IF(AND(AF89 = "Alta",AH89 = "Leve"), "Moderado",
IF(AND(AF89 = "Alta",AH89 = "Menor"), "Moderado",
IF(AND(AF89 = "Alta",AH89 = "Moderado"), "Alto",
IF(AND(AF89 = "Alta",AH89 = "Mayor"), "Alto",
IF(AND(AF89 = "Alta",AH89 = "Catastrófico"), "Extremo",
IF(AND(AF89 = "Muy Alta",AH89 = "Leve"), "Alto",
IF(AND(AF89 = "Muy Alta",AH89 = "Menor"), "Alto",
IF(AND(AF89 = "Muy Alta",AH89 = "Moderado"), "Alto",
IF(AND(AF89 = "Muy Alta",AH89 = "Mayor"), "Alto",
IF(AND(AF89 = "Muy Alta",AH89 = "Catastrófico"), "Extremo",
))))))))))))))))))))))))),"N/A"),"N/A")</f>
        <v>Bajo</v>
      </c>
      <c r="AK89" s="121"/>
      <c r="AL89" s="121"/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2"/>
    </row>
    <row r="90" spans="1:49" s="127" customFormat="1" ht="63.75" customHeight="1" x14ac:dyDescent="0.25">
      <c r="A90" s="249"/>
      <c r="B90" s="252"/>
      <c r="C90" s="194"/>
      <c r="D90" s="194"/>
      <c r="E90" s="194"/>
      <c r="F90" s="194"/>
      <c r="G90" s="214"/>
      <c r="H90" s="194"/>
      <c r="I90" s="194"/>
      <c r="J90" s="194"/>
      <c r="K90" s="214"/>
      <c r="L90" s="240"/>
      <c r="M90" s="229"/>
      <c r="N90" s="243"/>
      <c r="O90" s="211"/>
      <c r="P90" s="173" t="s">
        <v>867</v>
      </c>
      <c r="Q90" s="173" t="s">
        <v>868</v>
      </c>
      <c r="R90" s="173" t="s">
        <v>869</v>
      </c>
      <c r="S90" s="176" t="str">
        <f t="shared" si="30"/>
        <v>X</v>
      </c>
      <c r="T90" s="176" t="str">
        <f t="shared" si="12"/>
        <v/>
      </c>
      <c r="U90" s="173" t="s">
        <v>452</v>
      </c>
      <c r="V90" s="134">
        <f t="shared" si="2"/>
        <v>0.15</v>
      </c>
      <c r="W90" s="173" t="s">
        <v>74</v>
      </c>
      <c r="X90" s="134">
        <f t="shared" si="3"/>
        <v>0.25</v>
      </c>
      <c r="Y90" s="132">
        <f t="shared" ref="Y90:Y101" si="33">V90+X90</f>
        <v>0.4</v>
      </c>
      <c r="Z90" s="173" t="s">
        <v>511</v>
      </c>
      <c r="AA90" s="173" t="s">
        <v>528</v>
      </c>
      <c r="AB90" s="173" t="s">
        <v>77</v>
      </c>
      <c r="AC90" s="173" t="s">
        <v>977</v>
      </c>
      <c r="AD90" s="133">
        <f t="shared" ref="AD90:AD101" si="34">IF(S90="x",AD89-(Y90*AD89),AD89-0)</f>
        <v>0.6</v>
      </c>
      <c r="AE90" s="133">
        <f t="shared" ref="AE90:AE101" si="35">IF(T90="x",AE89-(Y90*AE89),AE89-0)</f>
        <v>0.39</v>
      </c>
      <c r="AF90" s="246"/>
      <c r="AG90" s="235"/>
      <c r="AH90" s="214"/>
      <c r="AI90" s="235"/>
      <c r="AJ90" s="224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50"/>
    </row>
    <row r="91" spans="1:49" s="127" customFormat="1" ht="45.75" customHeight="1" x14ac:dyDescent="0.25">
      <c r="A91" s="249"/>
      <c r="B91" s="252"/>
      <c r="C91" s="194"/>
      <c r="D91" s="194"/>
      <c r="E91" s="194"/>
      <c r="F91" s="194"/>
      <c r="G91" s="214"/>
      <c r="H91" s="195"/>
      <c r="I91" s="194"/>
      <c r="J91" s="194"/>
      <c r="K91" s="214"/>
      <c r="L91" s="240"/>
      <c r="M91" s="229"/>
      <c r="N91" s="243"/>
      <c r="O91" s="211"/>
      <c r="P91" s="173" t="s">
        <v>870</v>
      </c>
      <c r="Q91" s="173" t="s">
        <v>871</v>
      </c>
      <c r="R91" s="173" t="s">
        <v>872</v>
      </c>
      <c r="S91" s="176" t="str">
        <f t="shared" si="30"/>
        <v>X</v>
      </c>
      <c r="T91" s="176" t="str">
        <f t="shared" si="12"/>
        <v/>
      </c>
      <c r="U91" s="173" t="s">
        <v>73</v>
      </c>
      <c r="V91" s="166">
        <f t="shared" si="2"/>
        <v>0.25</v>
      </c>
      <c r="W91" s="173" t="s">
        <v>466</v>
      </c>
      <c r="X91" s="166">
        <f t="shared" ref="X91:X95" si="36">IF(W91="","",IF(W91="Automático",25%,IF(W91="Manual",15%)))</f>
        <v>0.15</v>
      </c>
      <c r="Y91" s="132">
        <f t="shared" ref="Y91:Y95" si="37">V91+X91</f>
        <v>0.4</v>
      </c>
      <c r="Z91" s="173" t="s">
        <v>511</v>
      </c>
      <c r="AA91" s="173" t="s">
        <v>528</v>
      </c>
      <c r="AB91" s="173" t="s">
        <v>532</v>
      </c>
      <c r="AC91" s="173"/>
      <c r="AD91" s="165">
        <f t="shared" ref="AD91:AD95" si="38">IF(S91="x",AD90-(Y91*AD90),AD90-0)</f>
        <v>0.36</v>
      </c>
      <c r="AE91" s="165">
        <f t="shared" ref="AE91:AE95" si="39">IF(T91="x",AE90-(Y91*AE90),AE90-0)</f>
        <v>0.39</v>
      </c>
      <c r="AF91" s="246"/>
      <c r="AG91" s="235"/>
      <c r="AH91" s="214"/>
      <c r="AI91" s="235"/>
      <c r="AJ91" s="224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50"/>
    </row>
    <row r="92" spans="1:49" s="127" customFormat="1" ht="46.5" customHeight="1" x14ac:dyDescent="0.25">
      <c r="A92" s="249"/>
      <c r="B92" s="252"/>
      <c r="C92" s="194"/>
      <c r="D92" s="194"/>
      <c r="E92" s="194"/>
      <c r="F92" s="194"/>
      <c r="G92" s="214"/>
      <c r="H92" s="192" t="s">
        <v>763</v>
      </c>
      <c r="I92" s="194"/>
      <c r="J92" s="194"/>
      <c r="K92" s="214"/>
      <c r="L92" s="240"/>
      <c r="M92" s="229"/>
      <c r="N92" s="243"/>
      <c r="O92" s="211"/>
      <c r="P92" s="173" t="s">
        <v>873</v>
      </c>
      <c r="Q92" s="192" t="s">
        <v>829</v>
      </c>
      <c r="R92" s="173" t="s">
        <v>874</v>
      </c>
      <c r="S92" s="176" t="str">
        <f t="shared" si="30"/>
        <v>X</v>
      </c>
      <c r="T92" s="176" t="str">
        <f t="shared" si="12"/>
        <v/>
      </c>
      <c r="U92" s="173" t="s">
        <v>73</v>
      </c>
      <c r="V92" s="166">
        <f t="shared" si="2"/>
        <v>0.25</v>
      </c>
      <c r="W92" s="173" t="s">
        <v>74</v>
      </c>
      <c r="X92" s="166">
        <f t="shared" si="36"/>
        <v>0.25</v>
      </c>
      <c r="Y92" s="132">
        <f t="shared" si="37"/>
        <v>0.5</v>
      </c>
      <c r="Z92" s="173" t="s">
        <v>75</v>
      </c>
      <c r="AA92" s="173" t="s">
        <v>528</v>
      </c>
      <c r="AB92" s="173" t="s">
        <v>77</v>
      </c>
      <c r="AC92" s="163" t="s">
        <v>972</v>
      </c>
      <c r="AD92" s="165">
        <f t="shared" si="38"/>
        <v>0.18</v>
      </c>
      <c r="AE92" s="165">
        <f t="shared" si="39"/>
        <v>0.39</v>
      </c>
      <c r="AF92" s="246"/>
      <c r="AG92" s="235"/>
      <c r="AH92" s="214"/>
      <c r="AI92" s="235"/>
      <c r="AJ92" s="224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50"/>
    </row>
    <row r="93" spans="1:49" s="127" customFormat="1" ht="46.5" customHeight="1" x14ac:dyDescent="0.25">
      <c r="A93" s="249"/>
      <c r="B93" s="252"/>
      <c r="C93" s="194"/>
      <c r="D93" s="194"/>
      <c r="E93" s="194"/>
      <c r="F93" s="194"/>
      <c r="G93" s="214"/>
      <c r="H93" s="194"/>
      <c r="I93" s="194"/>
      <c r="J93" s="194"/>
      <c r="K93" s="214"/>
      <c r="L93" s="240"/>
      <c r="M93" s="229"/>
      <c r="N93" s="243"/>
      <c r="O93" s="211"/>
      <c r="P93" s="173" t="s">
        <v>875</v>
      </c>
      <c r="Q93" s="194"/>
      <c r="R93" s="173" t="s">
        <v>876</v>
      </c>
      <c r="S93" s="176" t="str">
        <f t="shared" si="30"/>
        <v>X</v>
      </c>
      <c r="T93" s="176" t="str">
        <f t="shared" si="12"/>
        <v/>
      </c>
      <c r="U93" s="173" t="s">
        <v>73</v>
      </c>
      <c r="V93" s="166">
        <f t="shared" si="2"/>
        <v>0.25</v>
      </c>
      <c r="W93" s="173" t="s">
        <v>74</v>
      </c>
      <c r="X93" s="166">
        <f t="shared" si="36"/>
        <v>0.25</v>
      </c>
      <c r="Y93" s="132">
        <f t="shared" si="37"/>
        <v>0.5</v>
      </c>
      <c r="Z93" s="173" t="s">
        <v>75</v>
      </c>
      <c r="AA93" s="173" t="s">
        <v>528</v>
      </c>
      <c r="AB93" s="173" t="s">
        <v>77</v>
      </c>
      <c r="AC93" s="163" t="s">
        <v>978</v>
      </c>
      <c r="AD93" s="165">
        <f t="shared" si="38"/>
        <v>0.09</v>
      </c>
      <c r="AE93" s="165">
        <f t="shared" si="39"/>
        <v>0.39</v>
      </c>
      <c r="AF93" s="246"/>
      <c r="AG93" s="235"/>
      <c r="AH93" s="214"/>
      <c r="AI93" s="235"/>
      <c r="AJ93" s="224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50"/>
    </row>
    <row r="94" spans="1:49" s="127" customFormat="1" ht="39" customHeight="1" x14ac:dyDescent="0.25">
      <c r="A94" s="249"/>
      <c r="B94" s="252"/>
      <c r="C94" s="194"/>
      <c r="D94" s="194"/>
      <c r="E94" s="194"/>
      <c r="F94" s="194"/>
      <c r="G94" s="214"/>
      <c r="H94" s="195"/>
      <c r="I94" s="194"/>
      <c r="J94" s="194"/>
      <c r="K94" s="214"/>
      <c r="L94" s="240"/>
      <c r="M94" s="229"/>
      <c r="N94" s="243"/>
      <c r="O94" s="211"/>
      <c r="P94" s="163" t="s">
        <v>877</v>
      </c>
      <c r="Q94" s="195"/>
      <c r="R94" s="163" t="s">
        <v>878</v>
      </c>
      <c r="S94" s="176" t="str">
        <f t="shared" si="30"/>
        <v>X</v>
      </c>
      <c r="T94" s="176" t="str">
        <f t="shared" si="12"/>
        <v/>
      </c>
      <c r="U94" s="173" t="s">
        <v>73</v>
      </c>
      <c r="V94" s="166">
        <f t="shared" si="2"/>
        <v>0.25</v>
      </c>
      <c r="W94" s="173" t="s">
        <v>74</v>
      </c>
      <c r="X94" s="166">
        <f t="shared" si="36"/>
        <v>0.25</v>
      </c>
      <c r="Y94" s="132">
        <f t="shared" si="37"/>
        <v>0.5</v>
      </c>
      <c r="Z94" s="173" t="s">
        <v>75</v>
      </c>
      <c r="AA94" s="173" t="s">
        <v>528</v>
      </c>
      <c r="AB94" s="173" t="s">
        <v>77</v>
      </c>
      <c r="AC94" s="173" t="s">
        <v>979</v>
      </c>
      <c r="AD94" s="165">
        <f t="shared" si="38"/>
        <v>4.4999999999999998E-2</v>
      </c>
      <c r="AE94" s="165">
        <f t="shared" si="39"/>
        <v>0.39</v>
      </c>
      <c r="AF94" s="246"/>
      <c r="AG94" s="235"/>
      <c r="AH94" s="214"/>
      <c r="AI94" s="235"/>
      <c r="AJ94" s="224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50"/>
    </row>
    <row r="95" spans="1:49" s="127" customFormat="1" ht="53.25" customHeight="1" x14ac:dyDescent="0.25">
      <c r="A95" s="249"/>
      <c r="B95" s="252"/>
      <c r="C95" s="194"/>
      <c r="D95" s="194"/>
      <c r="E95" s="194"/>
      <c r="F95" s="194"/>
      <c r="G95" s="214"/>
      <c r="H95" s="192" t="s">
        <v>764</v>
      </c>
      <c r="I95" s="194"/>
      <c r="J95" s="194"/>
      <c r="K95" s="214"/>
      <c r="L95" s="240"/>
      <c r="M95" s="229"/>
      <c r="N95" s="243"/>
      <c r="O95" s="211"/>
      <c r="P95" s="163" t="s">
        <v>879</v>
      </c>
      <c r="Q95" s="163" t="s">
        <v>845</v>
      </c>
      <c r="R95" s="163" t="s">
        <v>880</v>
      </c>
      <c r="S95" s="176" t="str">
        <f t="shared" si="30"/>
        <v>X</v>
      </c>
      <c r="T95" s="176" t="str">
        <f t="shared" si="12"/>
        <v/>
      </c>
      <c r="U95" s="163" t="s">
        <v>73</v>
      </c>
      <c r="V95" s="166">
        <f t="shared" si="2"/>
        <v>0.25</v>
      </c>
      <c r="W95" s="163" t="s">
        <v>466</v>
      </c>
      <c r="X95" s="166">
        <f t="shared" si="36"/>
        <v>0.15</v>
      </c>
      <c r="Y95" s="132">
        <f t="shared" si="37"/>
        <v>0.4</v>
      </c>
      <c r="Z95" s="163" t="s">
        <v>75</v>
      </c>
      <c r="AA95" s="163" t="s">
        <v>528</v>
      </c>
      <c r="AB95" s="163" t="s">
        <v>77</v>
      </c>
      <c r="AC95" s="163" t="s">
        <v>980</v>
      </c>
      <c r="AD95" s="165">
        <f t="shared" si="38"/>
        <v>2.7E-2</v>
      </c>
      <c r="AE95" s="165">
        <f t="shared" si="39"/>
        <v>0.39</v>
      </c>
      <c r="AF95" s="246"/>
      <c r="AG95" s="235"/>
      <c r="AH95" s="214"/>
      <c r="AI95" s="235"/>
      <c r="AJ95" s="224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50"/>
    </row>
    <row r="96" spans="1:49" s="127" customFormat="1" ht="76.5" x14ac:dyDescent="0.25">
      <c r="A96" s="249"/>
      <c r="B96" s="252"/>
      <c r="C96" s="194"/>
      <c r="D96" s="194"/>
      <c r="E96" s="194"/>
      <c r="F96" s="194"/>
      <c r="G96" s="214"/>
      <c r="H96" s="194"/>
      <c r="I96" s="194"/>
      <c r="J96" s="194"/>
      <c r="K96" s="214"/>
      <c r="L96" s="240"/>
      <c r="M96" s="229"/>
      <c r="N96" s="243"/>
      <c r="O96" s="211"/>
      <c r="P96" s="163" t="s">
        <v>708</v>
      </c>
      <c r="Q96" s="163" t="s">
        <v>709</v>
      </c>
      <c r="R96" s="163" t="s">
        <v>710</v>
      </c>
      <c r="S96" s="176" t="str">
        <f t="shared" si="30"/>
        <v>X</v>
      </c>
      <c r="T96" s="176" t="str">
        <f t="shared" si="12"/>
        <v/>
      </c>
      <c r="U96" s="163" t="s">
        <v>73</v>
      </c>
      <c r="V96" s="134">
        <f t="shared" si="2"/>
        <v>0.25</v>
      </c>
      <c r="W96" s="163" t="s">
        <v>466</v>
      </c>
      <c r="X96" s="134">
        <f t="shared" si="3"/>
        <v>0.15</v>
      </c>
      <c r="Y96" s="132">
        <f t="shared" si="33"/>
        <v>0.4</v>
      </c>
      <c r="Z96" s="163" t="s">
        <v>75</v>
      </c>
      <c r="AA96" s="163" t="s">
        <v>528</v>
      </c>
      <c r="AB96" s="163" t="s">
        <v>77</v>
      </c>
      <c r="AC96" s="173" t="s">
        <v>668</v>
      </c>
      <c r="AD96" s="165">
        <f t="shared" ref="AD96:AD100" si="40">IF(S96="x",AD95-(Y96*AD95),AD95-0)</f>
        <v>1.6199999999999999E-2</v>
      </c>
      <c r="AE96" s="165">
        <f t="shared" ref="AE96:AE100" si="41">IF(T96="x",AE95-(Y96*AE95),AE95-0)</f>
        <v>0.39</v>
      </c>
      <c r="AF96" s="246"/>
      <c r="AG96" s="235"/>
      <c r="AH96" s="214"/>
      <c r="AI96" s="235"/>
      <c r="AJ96" s="224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50"/>
    </row>
    <row r="97" spans="1:49" s="127" customFormat="1" ht="27" x14ac:dyDescent="0.25">
      <c r="A97" s="249"/>
      <c r="B97" s="252"/>
      <c r="C97" s="194"/>
      <c r="D97" s="194"/>
      <c r="E97" s="194"/>
      <c r="F97" s="194"/>
      <c r="G97" s="214"/>
      <c r="H97" s="194"/>
      <c r="I97" s="194"/>
      <c r="J97" s="194"/>
      <c r="K97" s="214"/>
      <c r="L97" s="240"/>
      <c r="M97" s="229"/>
      <c r="N97" s="243"/>
      <c r="O97" s="211"/>
      <c r="P97" s="170" t="s">
        <v>881</v>
      </c>
      <c r="Q97" s="170" t="s">
        <v>882</v>
      </c>
      <c r="R97" s="170" t="s">
        <v>883</v>
      </c>
      <c r="S97" s="176" t="str">
        <f t="shared" si="30"/>
        <v>X</v>
      </c>
      <c r="T97" s="176" t="str">
        <f t="shared" si="12"/>
        <v/>
      </c>
      <c r="U97" s="163" t="s">
        <v>73</v>
      </c>
      <c r="V97" s="134">
        <f t="shared" si="2"/>
        <v>0.25</v>
      </c>
      <c r="W97" s="163" t="s">
        <v>466</v>
      </c>
      <c r="X97" s="134">
        <f t="shared" si="3"/>
        <v>0.15</v>
      </c>
      <c r="Y97" s="132">
        <f t="shared" si="33"/>
        <v>0.4</v>
      </c>
      <c r="Z97" s="163" t="s">
        <v>511</v>
      </c>
      <c r="AA97" s="163" t="s">
        <v>528</v>
      </c>
      <c r="AB97" s="163" t="s">
        <v>532</v>
      </c>
      <c r="AC97" s="163"/>
      <c r="AD97" s="165">
        <f t="shared" si="40"/>
        <v>9.7199999999999995E-3</v>
      </c>
      <c r="AE97" s="165">
        <f t="shared" si="41"/>
        <v>0.39</v>
      </c>
      <c r="AF97" s="246"/>
      <c r="AG97" s="235"/>
      <c r="AH97" s="214"/>
      <c r="AI97" s="235"/>
      <c r="AJ97" s="224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50"/>
    </row>
    <row r="98" spans="1:49" s="127" customFormat="1" ht="27" x14ac:dyDescent="0.25">
      <c r="A98" s="249"/>
      <c r="B98" s="252"/>
      <c r="C98" s="194"/>
      <c r="D98" s="194"/>
      <c r="E98" s="194"/>
      <c r="F98" s="194"/>
      <c r="G98" s="214"/>
      <c r="H98" s="192" t="s">
        <v>765</v>
      </c>
      <c r="I98" s="194"/>
      <c r="J98" s="194"/>
      <c r="K98" s="214"/>
      <c r="L98" s="240"/>
      <c r="M98" s="229"/>
      <c r="N98" s="243"/>
      <c r="O98" s="211"/>
      <c r="P98" s="163" t="s">
        <v>884</v>
      </c>
      <c r="Q98" s="192" t="s">
        <v>829</v>
      </c>
      <c r="R98" s="163" t="s">
        <v>885</v>
      </c>
      <c r="S98" s="176" t="str">
        <f t="shared" si="30"/>
        <v>X</v>
      </c>
      <c r="T98" s="176" t="str">
        <f t="shared" si="12"/>
        <v/>
      </c>
      <c r="U98" s="163" t="s">
        <v>73</v>
      </c>
      <c r="V98" s="134">
        <f t="shared" si="2"/>
        <v>0.25</v>
      </c>
      <c r="W98" s="163" t="s">
        <v>74</v>
      </c>
      <c r="X98" s="134">
        <f t="shared" si="3"/>
        <v>0.25</v>
      </c>
      <c r="Y98" s="132">
        <f t="shared" si="33"/>
        <v>0.5</v>
      </c>
      <c r="Z98" s="163" t="s">
        <v>75</v>
      </c>
      <c r="AA98" s="163" t="s">
        <v>528</v>
      </c>
      <c r="AB98" s="163" t="s">
        <v>77</v>
      </c>
      <c r="AC98" s="163" t="s">
        <v>972</v>
      </c>
      <c r="AD98" s="165">
        <f t="shared" si="40"/>
        <v>4.8599999999999997E-3</v>
      </c>
      <c r="AE98" s="165">
        <f t="shared" si="41"/>
        <v>0.39</v>
      </c>
      <c r="AF98" s="246"/>
      <c r="AG98" s="235"/>
      <c r="AH98" s="214"/>
      <c r="AI98" s="235"/>
      <c r="AJ98" s="224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50"/>
    </row>
    <row r="99" spans="1:49" s="127" customFormat="1" ht="27" x14ac:dyDescent="0.25">
      <c r="A99" s="249"/>
      <c r="B99" s="252"/>
      <c r="C99" s="194"/>
      <c r="D99" s="194"/>
      <c r="E99" s="194"/>
      <c r="F99" s="194"/>
      <c r="G99" s="214"/>
      <c r="H99" s="195"/>
      <c r="I99" s="194"/>
      <c r="J99" s="194"/>
      <c r="K99" s="214"/>
      <c r="L99" s="240"/>
      <c r="M99" s="229"/>
      <c r="N99" s="243"/>
      <c r="O99" s="211"/>
      <c r="P99" s="163" t="s">
        <v>886</v>
      </c>
      <c r="Q99" s="195"/>
      <c r="R99" s="163" t="s">
        <v>887</v>
      </c>
      <c r="S99" s="176" t="str">
        <f t="shared" si="30"/>
        <v>X</v>
      </c>
      <c r="T99" s="176" t="str">
        <f t="shared" si="12"/>
        <v/>
      </c>
      <c r="U99" s="163" t="s">
        <v>73</v>
      </c>
      <c r="V99" s="134">
        <f t="shared" si="2"/>
        <v>0.25</v>
      </c>
      <c r="W99" s="163" t="s">
        <v>74</v>
      </c>
      <c r="X99" s="134">
        <f t="shared" si="3"/>
        <v>0.25</v>
      </c>
      <c r="Y99" s="132">
        <f t="shared" si="33"/>
        <v>0.5</v>
      </c>
      <c r="Z99" s="163" t="s">
        <v>75</v>
      </c>
      <c r="AA99" s="163" t="s">
        <v>528</v>
      </c>
      <c r="AB99" s="163" t="s">
        <v>77</v>
      </c>
      <c r="AC99" s="163" t="s">
        <v>972</v>
      </c>
      <c r="AD99" s="165">
        <f t="shared" si="40"/>
        <v>2.4299999999999999E-3</v>
      </c>
      <c r="AE99" s="165">
        <f t="shared" si="41"/>
        <v>0.39</v>
      </c>
      <c r="AF99" s="246"/>
      <c r="AG99" s="235"/>
      <c r="AH99" s="214"/>
      <c r="AI99" s="235"/>
      <c r="AJ99" s="224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50"/>
    </row>
    <row r="100" spans="1:49" s="127" customFormat="1" ht="76.5" x14ac:dyDescent="0.25">
      <c r="A100" s="249"/>
      <c r="B100" s="252"/>
      <c r="C100" s="194"/>
      <c r="D100" s="194"/>
      <c r="E100" s="194"/>
      <c r="F100" s="194"/>
      <c r="G100" s="214"/>
      <c r="H100" s="192" t="s">
        <v>766</v>
      </c>
      <c r="I100" s="194"/>
      <c r="J100" s="194"/>
      <c r="K100" s="214"/>
      <c r="L100" s="240"/>
      <c r="M100" s="229"/>
      <c r="N100" s="243"/>
      <c r="O100" s="211"/>
      <c r="P100" s="173" t="s">
        <v>888</v>
      </c>
      <c r="Q100" s="173" t="s">
        <v>712</v>
      </c>
      <c r="R100" s="173" t="s">
        <v>889</v>
      </c>
      <c r="S100" s="176" t="str">
        <f t="shared" si="30"/>
        <v>X</v>
      </c>
      <c r="T100" s="176" t="str">
        <f t="shared" si="12"/>
        <v/>
      </c>
      <c r="U100" s="173" t="s">
        <v>73</v>
      </c>
      <c r="V100" s="134">
        <f t="shared" si="2"/>
        <v>0.25</v>
      </c>
      <c r="W100" s="173" t="s">
        <v>466</v>
      </c>
      <c r="X100" s="134">
        <f t="shared" si="3"/>
        <v>0.15</v>
      </c>
      <c r="Y100" s="132">
        <f t="shared" si="33"/>
        <v>0.4</v>
      </c>
      <c r="Z100" s="173" t="s">
        <v>75</v>
      </c>
      <c r="AA100" s="173" t="s">
        <v>528</v>
      </c>
      <c r="AB100" s="173" t="s">
        <v>77</v>
      </c>
      <c r="AC100" s="184" t="s">
        <v>974</v>
      </c>
      <c r="AD100" s="165">
        <f t="shared" si="40"/>
        <v>1.4579999999999999E-3</v>
      </c>
      <c r="AE100" s="165">
        <f t="shared" si="41"/>
        <v>0.39</v>
      </c>
      <c r="AF100" s="246"/>
      <c r="AG100" s="235"/>
      <c r="AH100" s="214"/>
      <c r="AI100" s="235"/>
      <c r="AJ100" s="224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50"/>
    </row>
    <row r="101" spans="1:49" s="127" customFormat="1" ht="38.25" x14ac:dyDescent="0.25">
      <c r="A101" s="250"/>
      <c r="B101" s="253"/>
      <c r="C101" s="193"/>
      <c r="D101" s="193"/>
      <c r="E101" s="193"/>
      <c r="F101" s="193"/>
      <c r="G101" s="215"/>
      <c r="H101" s="193"/>
      <c r="I101" s="193"/>
      <c r="J101" s="193"/>
      <c r="K101" s="215"/>
      <c r="L101" s="241"/>
      <c r="M101" s="230"/>
      <c r="N101" s="244"/>
      <c r="O101" s="212"/>
      <c r="P101" s="173" t="s">
        <v>890</v>
      </c>
      <c r="Q101" s="173" t="s">
        <v>891</v>
      </c>
      <c r="R101" s="164" t="s">
        <v>892</v>
      </c>
      <c r="S101" s="177" t="str">
        <f t="shared" si="30"/>
        <v>X</v>
      </c>
      <c r="T101" s="177" t="str">
        <f t="shared" si="12"/>
        <v/>
      </c>
      <c r="U101" s="164" t="s">
        <v>73</v>
      </c>
      <c r="V101" s="143">
        <f t="shared" si="2"/>
        <v>0.25</v>
      </c>
      <c r="W101" s="164" t="s">
        <v>466</v>
      </c>
      <c r="X101" s="143">
        <f t="shared" si="3"/>
        <v>0.15</v>
      </c>
      <c r="Y101" s="124">
        <f t="shared" si="33"/>
        <v>0.4</v>
      </c>
      <c r="Z101" s="164" t="s">
        <v>75</v>
      </c>
      <c r="AA101" s="164" t="s">
        <v>528</v>
      </c>
      <c r="AB101" s="164" t="s">
        <v>77</v>
      </c>
      <c r="AC101" s="164" t="s">
        <v>972</v>
      </c>
      <c r="AD101" s="145">
        <f t="shared" si="34"/>
        <v>8.747999999999999E-4</v>
      </c>
      <c r="AE101" s="145">
        <f t="shared" si="35"/>
        <v>0.39</v>
      </c>
      <c r="AF101" s="247"/>
      <c r="AG101" s="236"/>
      <c r="AH101" s="215"/>
      <c r="AI101" s="236"/>
      <c r="AJ101" s="2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6"/>
    </row>
    <row r="102" spans="1:49" s="127" customFormat="1" ht="140.25" x14ac:dyDescent="0.25">
      <c r="A102" s="219" t="s">
        <v>557</v>
      </c>
      <c r="B102" s="227" t="s">
        <v>736</v>
      </c>
      <c r="C102" s="231" t="s">
        <v>737</v>
      </c>
      <c r="D102" s="231" t="s">
        <v>738</v>
      </c>
      <c r="E102" s="231" t="s">
        <v>739</v>
      </c>
      <c r="F102" s="231" t="s">
        <v>687</v>
      </c>
      <c r="G102" s="213" t="str">
        <f>IF(F102="","",CONCATENATE("Posibilidad de ",LOWER(F102)," por ",LOWER(D102)," debido a ",LOWER(E102), " en ", LOWER(C102)))</f>
        <v>Posibilidad de perdida de disponibilidad por caida de servicios informaticos implementados debido a gestión inadecuada de la funcionalidad en servidores físicos, centro de datos principal o alterno, infraestructura lan y wifi, sistema de almacenamiento, librería de cintas de backup, switches  de distribución - nucleo - tor, centros de cableado estructurado, firewall perimetral, controladoras</v>
      </c>
      <c r="H102" s="206" t="s">
        <v>767</v>
      </c>
      <c r="I102" s="231" t="s">
        <v>768</v>
      </c>
      <c r="J102" s="231">
        <v>5840</v>
      </c>
      <c r="K102" s="213" t="str">
        <f>IF(F102="","",IF(J102&gt;5000,"Muy Alta",IF(J102&gt;500,"Alta",IF(J102&gt;24,"Media",IF(J102&gt;2,"Baja",IF(J102&gt;0,"Muy Baja",""))))))</f>
        <v>Muy Alta</v>
      </c>
      <c r="L102" s="239" t="str">
        <f>IF(K102="Muy Alta","100%",IF(K102="Alta","80%",IF(K102="Media","60%",IF(K102="Baja","40%",IF(K102="Muy Baja","20%","")))))</f>
        <v>100%</v>
      </c>
      <c r="M102" s="227" t="s">
        <v>420</v>
      </c>
      <c r="N102" s="242" t="str">
        <f>IF(M102="Catastrófico","100%",IF(M102="Mayor","80%",IF(M102="Moderado","60%",IF(M102="Menor","40%",IF(M102="Leve","20%","")))))</f>
        <v>60%</v>
      </c>
      <c r="O102" s="210" t="str">
        <f>IF(K102&lt;&gt;"",IF(M102&lt;&gt;"",
IF(AND(K102 = "Muy Baja",M102 = "Leve"), "Bajo",
IF(AND(K102 = "Muy Baja",M102 = "Menor"), "Bajo",
IF(AND(K102 = "Muy Baja",M102 = "Moderado"), "Moderado",
IF(AND(K102 = "Muy Baja",M102 = "Mayor"), "Alto",
IF(AND(K102 = "Muy Baja",M102 = "Catastrófico"), "Extremo",
IF(AND(K102 = "Baja",M102 = "Leve"), "Bajo",
IF(AND(K102 = "Baja",M102 = "Menor"), "Moderado",
IF(AND(K102 = "Baja",M102 = "Moderado"), "Moderado",
IF(AND(K102 = "Baja",M102 = "Mayor"), "Alto",
IF(AND(K102 = "Baja",M102 = "Catastrófico"), "Extremo",
IF(AND(K102 = "Media",M102 = "Leve"), "Moderado",
IF(AND(K102 = "Media",M102 = "Menor"), "Moderado",
IF(AND(K102 = "Media",M102 = "Moderado"), " Moderado",
IF(AND(K102 = "Media",M102 = "Mayor"), "Alto",
IF(AND(K102 = "Media",M102 = "Catastrófico"), "Extremo",
IF(AND(K102 = "Alta",M102 = "Leve"), "Moderado",
IF(AND(K102 = "Alta",M102 = "Menor"), "Moderado",
IF(AND(K102 = "Alta",M102 = "Moderado"), "Alto",
IF(AND(K102 = "Alta",M102 = "Mayor"), "Alto",
IF(AND(K102 = "Alta",M102 = "Catastrófico"), "Extremo",
IF(AND(K102 = "Muy Alta",M102 = "Leve"), "Alto",
IF(AND(K102 = "Muy Alta",M102 = "Menor"), "Alto",
IF(AND(K102 = "Muy Alta",M102 = "Moderado"), "Alto",
IF(AND(K102 = "Muy Alta",M102 = "Mayor"), "Alto",
IF(AND(K102 = "Muy Alta",M102 = "Catastrófico"), "Extremo",
))))))))))))))))))))))))),"N/A"),"N/A")</f>
        <v>Alto</v>
      </c>
      <c r="P102" s="162" t="s">
        <v>893</v>
      </c>
      <c r="Q102" s="162" t="s">
        <v>894</v>
      </c>
      <c r="R102" s="162" t="s">
        <v>895</v>
      </c>
      <c r="S102" s="174" t="str">
        <f t="shared" si="30"/>
        <v>X</v>
      </c>
      <c r="T102" s="174" t="str">
        <f t="shared" si="12"/>
        <v/>
      </c>
      <c r="U102" s="162" t="s">
        <v>73</v>
      </c>
      <c r="V102" s="142">
        <f>IF(U102="","",IF(U102="Preventivo",25%,IF(U102="Detectivo",15%,IF(U102="Correctivo",10%))))</f>
        <v>0.25</v>
      </c>
      <c r="W102" s="162" t="s">
        <v>466</v>
      </c>
      <c r="X102" s="142">
        <f>IF(W102="","",IF(W102="Automático",25%,IF(W102="Manual",15%)))</f>
        <v>0.15</v>
      </c>
      <c r="Y102" s="120">
        <f>V102+X102</f>
        <v>0.4</v>
      </c>
      <c r="Z102" s="162" t="s">
        <v>75</v>
      </c>
      <c r="AA102" s="162" t="s">
        <v>372</v>
      </c>
      <c r="AB102" s="162" t="s">
        <v>77</v>
      </c>
      <c r="AC102" s="162" t="s">
        <v>981</v>
      </c>
      <c r="AD102" s="144">
        <f>IF(S102="x",L102-(L102*Y102),L102-0)</f>
        <v>0.6</v>
      </c>
      <c r="AE102" s="144">
        <f>IF(T102="x",N102-(N102*Y102),N102-0)</f>
        <v>0.6</v>
      </c>
      <c r="AF102" s="245" t="str">
        <f>IF(AND(AG102&lt;=100%,AG102&gt;80%),"Muy alta",IF(AND(AG102&lt;=80%,AG102&gt;60%),"Alta",IF(AND(AG102&lt;=60%,AG102&gt;40%),"Media",IF(AND(AG102&lt;=40%,AG102&gt;20%),"Baja",IF(AND(AG102&lt;=20%,AG102&gt;=0%),"Muy Baja")))))</f>
        <v>Muy Baja</v>
      </c>
      <c r="AG102" s="234">
        <f>AD117</f>
        <v>1.3604889599999994E-4</v>
      </c>
      <c r="AH102" s="213" t="str">
        <f>IF(AND(AI102&lt;=100%,AI102&gt;80%),"Catastrófico",IF(AND(AI102&lt;=80%,AI102&gt;60%),"Mayor",IF(AND(AI102&lt;=60%,AI102&gt;40%),"Moderado",IF(AND(AI102&lt;=40%,AI102&gt;20%),"Menor",IF(AND(AI102&lt;=20%,AI102&gt;=0%),"Leve")))))</f>
        <v>Moderado</v>
      </c>
      <c r="AI102" s="234">
        <f>AE117</f>
        <v>0.6</v>
      </c>
      <c r="AJ102" s="223" t="str">
        <f>IF(AF102&lt;&gt;"",IF(AH102&lt;&gt;"",
IF(AND(AF102 = "Muy Baja",AH102 = "Leve"), "Bajo",
IF(AND(AF102 = "Muy Baja",AH102 = "Menor"), "Bajo",
IF(AND(AF102 = "Muy Baja",AH102 = "Moderado"), "Moderado",
IF(AND(AF102 = "Muy Baja",AH102 = "Mayor"), "Alto",
IF(AND(AF102 = "Muy Baja",AH102 = "Catastrófico"), "Extremo",
IF(AND(AF102 = "Baja",AH102 = "Leve"), "Bajo",
IF(AND(AF102 = "Baja",AH102 = "Menor"), "Moderado",
IF(AND(AF102 = "Baja",AH102 = "Moderado"), "Moderado",
IF(AND(AF102 = "Baja",AH102 = "Mayor"), "Alto",
IF(AND(AF102 = "Baja",AH102 = "Catastrófico"), "Extremo",
IF(AND(AF102= "Media",AH102 = "Leve"), "Moderado",
IF(AND(AF102 = "Media",AH102 = "Menor"), "Moderado",
IF(AND(AF102 = "Media",AH102 = "Moderado"), " Moderado",
IF(AND(AF102 = "Media",AH102 = "Mayor"), "Alto",
IF(AND(AF102 = "Media",AH102 = "Catastrófico"), "Extremo",
IF(AND(AF102 = "Alta",AH102 = "Leve"), "Moderado",
IF(AND(AF102 = "Alta",AH102 = "Menor"), "Moderado",
IF(AND(AF102 = "Alta",AH102 = "Moderado"), "Alto",
IF(AND(AF102 = "Alta",AH102 = "Mayor"), "Alto",
IF(AND(AF102 = "Alta",AH102 = "Catastrófico"), "Extremo",
IF(AND(AF102 = "Muy Alta",AH102 = "Leve"), "Alto",
IF(AND(AF102 = "Muy Alta",AH102 = "Menor"), "Alto",
IF(AND(AF102 = "Muy Alta",AH102 = "Moderado"), "Alto",
IF(AND(AF102 = "Muy Alta",AH102 = "Mayor"), "Alto",
IF(AND(AF102 = "Muy Alta",AH102 = "Catastrófico"), "Extremo",
))))))))))))))))))))))))),"N/A"),"N/A")</f>
        <v>Moderado</v>
      </c>
      <c r="AK102" s="185"/>
      <c r="AL102" s="185" t="s">
        <v>987</v>
      </c>
      <c r="AM102" s="185" t="s">
        <v>988</v>
      </c>
      <c r="AN102" s="186">
        <v>46054</v>
      </c>
      <c r="AO102" s="186">
        <v>46356</v>
      </c>
      <c r="AP102" s="121" t="s">
        <v>989</v>
      </c>
      <c r="AQ102" s="121"/>
      <c r="AR102" s="121"/>
      <c r="AS102" s="121"/>
      <c r="AT102" s="121"/>
      <c r="AU102" s="121"/>
      <c r="AV102" s="121"/>
      <c r="AW102" s="122"/>
    </row>
    <row r="103" spans="1:49" s="127" customFormat="1" ht="51" x14ac:dyDescent="0.25">
      <c r="A103" s="220"/>
      <c r="B103" s="228"/>
      <c r="C103" s="195"/>
      <c r="D103" s="195"/>
      <c r="E103" s="195"/>
      <c r="F103" s="195"/>
      <c r="G103" s="237"/>
      <c r="H103" s="195"/>
      <c r="I103" s="195"/>
      <c r="J103" s="195"/>
      <c r="K103" s="237"/>
      <c r="L103" s="324"/>
      <c r="M103" s="228"/>
      <c r="N103" s="325"/>
      <c r="O103" s="326"/>
      <c r="P103" s="173" t="s">
        <v>896</v>
      </c>
      <c r="Q103" s="173" t="s">
        <v>897</v>
      </c>
      <c r="R103" s="173" t="s">
        <v>898</v>
      </c>
      <c r="S103" s="176" t="str">
        <f t="shared" si="30"/>
        <v>X</v>
      </c>
      <c r="T103" s="176" t="str">
        <f t="shared" si="12"/>
        <v/>
      </c>
      <c r="U103" s="173" t="s">
        <v>73</v>
      </c>
      <c r="V103" s="166">
        <f t="shared" si="2"/>
        <v>0.25</v>
      </c>
      <c r="W103" s="173" t="s">
        <v>466</v>
      </c>
      <c r="X103" s="166">
        <f t="shared" ref="X103" si="42">IF(W103="","",IF(W103="Automático",25%,IF(W103="Manual",15%)))</f>
        <v>0.15</v>
      </c>
      <c r="Y103" s="132">
        <f t="shared" ref="Y103" si="43">V103+X103</f>
        <v>0.4</v>
      </c>
      <c r="Z103" s="173" t="s">
        <v>75</v>
      </c>
      <c r="AA103" s="173" t="s">
        <v>528</v>
      </c>
      <c r="AB103" s="173" t="s">
        <v>77</v>
      </c>
      <c r="AC103" s="173" t="s">
        <v>982</v>
      </c>
      <c r="AD103" s="165">
        <f t="shared" ref="AD103" si="44">IF(S103="x",AD102-(Y103*AD102),AD102-0)</f>
        <v>0.36</v>
      </c>
      <c r="AE103" s="165">
        <f t="shared" ref="AE103" si="45">IF(T103="x",AE102-(Y103*AE102),AE102-0)</f>
        <v>0.6</v>
      </c>
      <c r="AF103" s="201"/>
      <c r="AG103" s="191"/>
      <c r="AH103" s="237"/>
      <c r="AI103" s="191"/>
      <c r="AJ103" s="238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181"/>
      <c r="AW103" s="182"/>
    </row>
    <row r="104" spans="1:49" s="127" customFormat="1" ht="38.25" x14ac:dyDescent="0.25">
      <c r="A104" s="221"/>
      <c r="B104" s="229"/>
      <c r="C104" s="232"/>
      <c r="D104" s="232"/>
      <c r="E104" s="232"/>
      <c r="F104" s="232"/>
      <c r="G104" s="237"/>
      <c r="H104" s="192" t="s">
        <v>690</v>
      </c>
      <c r="I104" s="232"/>
      <c r="J104" s="232"/>
      <c r="K104" s="237"/>
      <c r="L104" s="324"/>
      <c r="M104" s="228"/>
      <c r="N104" s="325"/>
      <c r="O104" s="326"/>
      <c r="P104" s="163" t="s">
        <v>899</v>
      </c>
      <c r="Q104" s="163" t="s">
        <v>797</v>
      </c>
      <c r="R104" s="163" t="s">
        <v>900</v>
      </c>
      <c r="S104" s="176" t="str">
        <f t="shared" si="30"/>
        <v>X</v>
      </c>
      <c r="T104" s="176" t="str">
        <f t="shared" si="12"/>
        <v/>
      </c>
      <c r="U104" s="163" t="s">
        <v>73</v>
      </c>
      <c r="V104" s="166">
        <f t="shared" si="2"/>
        <v>0.25</v>
      </c>
      <c r="W104" s="163" t="s">
        <v>466</v>
      </c>
      <c r="X104" s="166">
        <f t="shared" ref="X104:X110" si="46">IF(W104="","",IF(W104="Automático",25%,IF(W104="Manual",15%)))</f>
        <v>0.15</v>
      </c>
      <c r="Y104" s="132">
        <f t="shared" ref="Y104:Y110" si="47">V104+X104</f>
        <v>0.4</v>
      </c>
      <c r="Z104" s="163" t="s">
        <v>511</v>
      </c>
      <c r="AA104" s="163" t="s">
        <v>528</v>
      </c>
      <c r="AB104" s="163" t="s">
        <v>532</v>
      </c>
      <c r="AC104" s="163"/>
      <c r="AD104" s="165">
        <f t="shared" ref="AD104:AD116" si="48">IF(S104="x",AD103-(Y104*AD103),AD103-0)</f>
        <v>0.216</v>
      </c>
      <c r="AE104" s="165">
        <f t="shared" ref="AE104:AE116" si="49">IF(T104="x",AE103-(Y104*AE103),AE103-0)</f>
        <v>0.6</v>
      </c>
      <c r="AF104" s="201"/>
      <c r="AG104" s="191"/>
      <c r="AH104" s="237"/>
      <c r="AI104" s="191"/>
      <c r="AJ104" s="238"/>
      <c r="AK104" s="181"/>
      <c r="AL104" s="181"/>
      <c r="AM104" s="181"/>
      <c r="AN104" s="181"/>
      <c r="AO104" s="181"/>
      <c r="AP104" s="181"/>
      <c r="AQ104" s="181"/>
      <c r="AR104" s="181"/>
      <c r="AS104" s="181"/>
      <c r="AT104" s="181"/>
      <c r="AU104" s="181"/>
      <c r="AV104" s="181"/>
      <c r="AW104" s="182"/>
    </row>
    <row r="105" spans="1:49" s="127" customFormat="1" ht="89.25" x14ac:dyDescent="0.25">
      <c r="A105" s="221"/>
      <c r="B105" s="229"/>
      <c r="C105" s="232"/>
      <c r="D105" s="232"/>
      <c r="E105" s="232"/>
      <c r="F105" s="232"/>
      <c r="G105" s="237"/>
      <c r="H105" s="195"/>
      <c r="I105" s="232"/>
      <c r="J105" s="232"/>
      <c r="K105" s="237"/>
      <c r="L105" s="324"/>
      <c r="M105" s="228"/>
      <c r="N105" s="325"/>
      <c r="O105" s="326"/>
      <c r="P105" s="170" t="s">
        <v>695</v>
      </c>
      <c r="Q105" s="170" t="s">
        <v>868</v>
      </c>
      <c r="R105" s="163" t="s">
        <v>901</v>
      </c>
      <c r="S105" s="176" t="str">
        <f t="shared" si="30"/>
        <v>X</v>
      </c>
      <c r="T105" s="176" t="str">
        <f t="shared" si="12"/>
        <v/>
      </c>
      <c r="U105" s="163" t="s">
        <v>73</v>
      </c>
      <c r="V105" s="166">
        <f t="shared" si="2"/>
        <v>0.25</v>
      </c>
      <c r="W105" s="163" t="s">
        <v>74</v>
      </c>
      <c r="X105" s="166">
        <f t="shared" si="46"/>
        <v>0.25</v>
      </c>
      <c r="Y105" s="132">
        <f t="shared" si="47"/>
        <v>0.5</v>
      </c>
      <c r="Z105" s="163" t="s">
        <v>511</v>
      </c>
      <c r="AA105" s="163" t="s">
        <v>528</v>
      </c>
      <c r="AB105" s="163" t="s">
        <v>77</v>
      </c>
      <c r="AC105" s="163" t="s">
        <v>717</v>
      </c>
      <c r="AD105" s="165">
        <f t="shared" si="48"/>
        <v>0.108</v>
      </c>
      <c r="AE105" s="165">
        <f t="shared" si="49"/>
        <v>0.6</v>
      </c>
      <c r="AF105" s="201"/>
      <c r="AG105" s="191"/>
      <c r="AH105" s="237"/>
      <c r="AI105" s="191"/>
      <c r="AJ105" s="238"/>
      <c r="AK105" s="181"/>
      <c r="AL105" s="181"/>
      <c r="AM105" s="181"/>
      <c r="AN105" s="181"/>
      <c r="AO105" s="181"/>
      <c r="AP105" s="181"/>
      <c r="AQ105" s="181"/>
      <c r="AR105" s="181"/>
      <c r="AS105" s="181"/>
      <c r="AT105" s="181"/>
      <c r="AU105" s="181"/>
      <c r="AV105" s="181"/>
      <c r="AW105" s="182"/>
    </row>
    <row r="106" spans="1:49" s="127" customFormat="1" ht="38.25" x14ac:dyDescent="0.25">
      <c r="A106" s="221"/>
      <c r="B106" s="229"/>
      <c r="C106" s="232"/>
      <c r="D106" s="232"/>
      <c r="E106" s="232"/>
      <c r="F106" s="232"/>
      <c r="G106" s="237"/>
      <c r="H106" s="192" t="s">
        <v>769</v>
      </c>
      <c r="I106" s="232"/>
      <c r="J106" s="232"/>
      <c r="K106" s="237"/>
      <c r="L106" s="324"/>
      <c r="M106" s="228"/>
      <c r="N106" s="325"/>
      <c r="O106" s="326"/>
      <c r="P106" s="163" t="s">
        <v>902</v>
      </c>
      <c r="Q106" s="192" t="s">
        <v>903</v>
      </c>
      <c r="R106" s="163" t="s">
        <v>904</v>
      </c>
      <c r="S106" s="176" t="str">
        <f t="shared" si="30"/>
        <v>X</v>
      </c>
      <c r="T106" s="176" t="str">
        <f t="shared" si="12"/>
        <v/>
      </c>
      <c r="U106" s="163" t="s">
        <v>73</v>
      </c>
      <c r="V106" s="166">
        <f t="shared" si="2"/>
        <v>0.25</v>
      </c>
      <c r="W106" s="163" t="s">
        <v>466</v>
      </c>
      <c r="X106" s="166">
        <f t="shared" si="46"/>
        <v>0.15</v>
      </c>
      <c r="Y106" s="132">
        <f t="shared" si="47"/>
        <v>0.4</v>
      </c>
      <c r="Z106" s="163" t="s">
        <v>511</v>
      </c>
      <c r="AA106" s="163" t="s">
        <v>528</v>
      </c>
      <c r="AB106" s="163" t="s">
        <v>77</v>
      </c>
      <c r="AC106" s="163" t="s">
        <v>717</v>
      </c>
      <c r="AD106" s="165">
        <f t="shared" si="48"/>
        <v>6.4799999999999996E-2</v>
      </c>
      <c r="AE106" s="165">
        <f t="shared" si="49"/>
        <v>0.6</v>
      </c>
      <c r="AF106" s="201"/>
      <c r="AG106" s="191"/>
      <c r="AH106" s="237"/>
      <c r="AI106" s="191"/>
      <c r="AJ106" s="238"/>
      <c r="AK106" s="181"/>
      <c r="AL106" s="181"/>
      <c r="AM106" s="181"/>
      <c r="AN106" s="181"/>
      <c r="AO106" s="181"/>
      <c r="AP106" s="181"/>
      <c r="AQ106" s="181"/>
      <c r="AR106" s="181"/>
      <c r="AS106" s="181"/>
      <c r="AT106" s="181"/>
      <c r="AU106" s="181"/>
      <c r="AV106" s="181"/>
      <c r="AW106" s="182"/>
    </row>
    <row r="107" spans="1:49" s="127" customFormat="1" ht="38.25" x14ac:dyDescent="0.25">
      <c r="A107" s="221"/>
      <c r="B107" s="229"/>
      <c r="C107" s="232"/>
      <c r="D107" s="232"/>
      <c r="E107" s="232"/>
      <c r="F107" s="232"/>
      <c r="G107" s="237"/>
      <c r="H107" s="195"/>
      <c r="I107" s="232"/>
      <c r="J107" s="232"/>
      <c r="K107" s="237"/>
      <c r="L107" s="324"/>
      <c r="M107" s="228"/>
      <c r="N107" s="325"/>
      <c r="O107" s="326"/>
      <c r="P107" s="163" t="s">
        <v>905</v>
      </c>
      <c r="Q107" s="195"/>
      <c r="R107" s="163" t="s">
        <v>906</v>
      </c>
      <c r="S107" s="176" t="str">
        <f t="shared" si="30"/>
        <v>X</v>
      </c>
      <c r="T107" s="176" t="str">
        <f t="shared" si="12"/>
        <v/>
      </c>
      <c r="U107" s="163" t="s">
        <v>73</v>
      </c>
      <c r="V107" s="166">
        <f t="shared" si="2"/>
        <v>0.25</v>
      </c>
      <c r="W107" s="163" t="s">
        <v>466</v>
      </c>
      <c r="X107" s="166">
        <f t="shared" si="46"/>
        <v>0.15</v>
      </c>
      <c r="Y107" s="132">
        <f t="shared" si="47"/>
        <v>0.4</v>
      </c>
      <c r="Z107" s="163" t="s">
        <v>511</v>
      </c>
      <c r="AA107" s="163" t="s">
        <v>528</v>
      </c>
      <c r="AB107" s="163" t="s">
        <v>77</v>
      </c>
      <c r="AC107" s="163" t="s">
        <v>717</v>
      </c>
      <c r="AD107" s="165">
        <f t="shared" si="48"/>
        <v>3.8879999999999998E-2</v>
      </c>
      <c r="AE107" s="165">
        <f t="shared" si="49"/>
        <v>0.6</v>
      </c>
      <c r="AF107" s="201"/>
      <c r="AG107" s="191"/>
      <c r="AH107" s="237"/>
      <c r="AI107" s="191"/>
      <c r="AJ107" s="238"/>
      <c r="AK107" s="181"/>
      <c r="AL107" s="181"/>
      <c r="AM107" s="181"/>
      <c r="AN107" s="181"/>
      <c r="AO107" s="181"/>
      <c r="AP107" s="181"/>
      <c r="AQ107" s="181"/>
      <c r="AR107" s="181"/>
      <c r="AS107" s="181"/>
      <c r="AT107" s="181"/>
      <c r="AU107" s="181"/>
      <c r="AV107" s="181"/>
      <c r="AW107" s="182"/>
    </row>
    <row r="108" spans="1:49" s="127" customFormat="1" ht="54" customHeight="1" x14ac:dyDescent="0.25">
      <c r="A108" s="221"/>
      <c r="B108" s="229"/>
      <c r="C108" s="232"/>
      <c r="D108" s="232"/>
      <c r="E108" s="232"/>
      <c r="F108" s="232"/>
      <c r="G108" s="237"/>
      <c r="H108" s="192" t="s">
        <v>770</v>
      </c>
      <c r="I108" s="232"/>
      <c r="J108" s="232"/>
      <c r="K108" s="237"/>
      <c r="L108" s="324"/>
      <c r="M108" s="228"/>
      <c r="N108" s="325"/>
      <c r="O108" s="326"/>
      <c r="P108" s="163" t="s">
        <v>907</v>
      </c>
      <c r="Q108" s="192" t="s">
        <v>851</v>
      </c>
      <c r="R108" s="163" t="s">
        <v>908</v>
      </c>
      <c r="S108" s="176" t="str">
        <f t="shared" si="30"/>
        <v>X</v>
      </c>
      <c r="T108" s="176" t="str">
        <f t="shared" ref="T108:T139" si="50">IF(ISNUMBER(SEARCH("Correctivo",U108)),"X","")</f>
        <v/>
      </c>
      <c r="U108" s="163" t="s">
        <v>73</v>
      </c>
      <c r="V108" s="166">
        <f t="shared" si="2"/>
        <v>0.25</v>
      </c>
      <c r="W108" s="163" t="s">
        <v>74</v>
      </c>
      <c r="X108" s="166">
        <f t="shared" si="46"/>
        <v>0.25</v>
      </c>
      <c r="Y108" s="132">
        <f t="shared" si="47"/>
        <v>0.5</v>
      </c>
      <c r="Z108" s="163" t="s">
        <v>511</v>
      </c>
      <c r="AA108" s="163" t="s">
        <v>528</v>
      </c>
      <c r="AB108" s="163" t="s">
        <v>77</v>
      </c>
      <c r="AC108" s="163" t="s">
        <v>717</v>
      </c>
      <c r="AD108" s="165">
        <f t="shared" si="48"/>
        <v>1.9439999999999999E-2</v>
      </c>
      <c r="AE108" s="165">
        <f t="shared" si="49"/>
        <v>0.6</v>
      </c>
      <c r="AF108" s="201"/>
      <c r="AG108" s="191"/>
      <c r="AH108" s="237"/>
      <c r="AI108" s="191"/>
      <c r="AJ108" s="238"/>
      <c r="AK108" s="181"/>
      <c r="AL108" s="181"/>
      <c r="AM108" s="181"/>
      <c r="AN108" s="181"/>
      <c r="AO108" s="181"/>
      <c r="AP108" s="181"/>
      <c r="AQ108" s="181"/>
      <c r="AR108" s="181"/>
      <c r="AS108" s="181"/>
      <c r="AT108" s="181"/>
      <c r="AU108" s="181"/>
      <c r="AV108" s="181"/>
      <c r="AW108" s="182"/>
    </row>
    <row r="109" spans="1:49" s="127" customFormat="1" ht="37.5" customHeight="1" x14ac:dyDescent="0.25">
      <c r="A109" s="221"/>
      <c r="B109" s="229"/>
      <c r="C109" s="232"/>
      <c r="D109" s="232"/>
      <c r="E109" s="232"/>
      <c r="F109" s="232"/>
      <c r="G109" s="237"/>
      <c r="H109" s="194"/>
      <c r="I109" s="232"/>
      <c r="J109" s="232"/>
      <c r="K109" s="237"/>
      <c r="L109" s="324"/>
      <c r="M109" s="228"/>
      <c r="N109" s="325"/>
      <c r="O109" s="326"/>
      <c r="P109" s="163" t="s">
        <v>909</v>
      </c>
      <c r="Q109" s="194"/>
      <c r="R109" s="163" t="s">
        <v>910</v>
      </c>
      <c r="S109" s="176" t="str">
        <f t="shared" si="30"/>
        <v>X</v>
      </c>
      <c r="T109" s="176" t="str">
        <f t="shared" si="50"/>
        <v/>
      </c>
      <c r="U109" s="163" t="s">
        <v>73</v>
      </c>
      <c r="V109" s="166">
        <f t="shared" si="2"/>
        <v>0.25</v>
      </c>
      <c r="W109" s="163" t="s">
        <v>74</v>
      </c>
      <c r="X109" s="166">
        <f t="shared" si="46"/>
        <v>0.25</v>
      </c>
      <c r="Y109" s="132">
        <f t="shared" si="47"/>
        <v>0.5</v>
      </c>
      <c r="Z109" s="163" t="s">
        <v>511</v>
      </c>
      <c r="AA109" s="163" t="s">
        <v>528</v>
      </c>
      <c r="AB109" s="163" t="s">
        <v>77</v>
      </c>
      <c r="AC109" s="163" t="s">
        <v>717</v>
      </c>
      <c r="AD109" s="165">
        <f t="shared" si="48"/>
        <v>9.7199999999999995E-3</v>
      </c>
      <c r="AE109" s="165">
        <f t="shared" si="49"/>
        <v>0.6</v>
      </c>
      <c r="AF109" s="201"/>
      <c r="AG109" s="191"/>
      <c r="AH109" s="237"/>
      <c r="AI109" s="191"/>
      <c r="AJ109" s="238"/>
      <c r="AK109" s="181"/>
      <c r="AL109" s="181"/>
      <c r="AM109" s="181"/>
      <c r="AN109" s="181"/>
      <c r="AO109" s="181"/>
      <c r="AP109" s="181"/>
      <c r="AQ109" s="181"/>
      <c r="AR109" s="181"/>
      <c r="AS109" s="181"/>
      <c r="AT109" s="181"/>
      <c r="AU109" s="181"/>
      <c r="AV109" s="181"/>
      <c r="AW109" s="182"/>
    </row>
    <row r="110" spans="1:49" s="127" customFormat="1" ht="37.5" customHeight="1" x14ac:dyDescent="0.25">
      <c r="A110" s="221"/>
      <c r="B110" s="229"/>
      <c r="C110" s="232"/>
      <c r="D110" s="232"/>
      <c r="E110" s="232"/>
      <c r="F110" s="232"/>
      <c r="G110" s="237"/>
      <c r="H110" s="195"/>
      <c r="I110" s="232"/>
      <c r="J110" s="232"/>
      <c r="K110" s="237"/>
      <c r="L110" s="324"/>
      <c r="M110" s="228"/>
      <c r="N110" s="325"/>
      <c r="O110" s="326"/>
      <c r="P110" s="163" t="s">
        <v>911</v>
      </c>
      <c r="Q110" s="195"/>
      <c r="R110" s="163" t="s">
        <v>912</v>
      </c>
      <c r="S110" s="176" t="str">
        <f t="shared" si="30"/>
        <v>X</v>
      </c>
      <c r="T110" s="176" t="str">
        <f t="shared" si="50"/>
        <v/>
      </c>
      <c r="U110" s="163" t="s">
        <v>73</v>
      </c>
      <c r="V110" s="166">
        <f t="shared" si="2"/>
        <v>0.25</v>
      </c>
      <c r="W110" s="163" t="s">
        <v>466</v>
      </c>
      <c r="X110" s="166">
        <f t="shared" si="46"/>
        <v>0.15</v>
      </c>
      <c r="Y110" s="132">
        <f t="shared" si="47"/>
        <v>0.4</v>
      </c>
      <c r="Z110" s="163" t="s">
        <v>511</v>
      </c>
      <c r="AA110" s="163" t="s">
        <v>528</v>
      </c>
      <c r="AB110" s="163" t="s">
        <v>77</v>
      </c>
      <c r="AC110" s="163" t="s">
        <v>717</v>
      </c>
      <c r="AD110" s="165">
        <f t="shared" si="48"/>
        <v>5.8319999999999995E-3</v>
      </c>
      <c r="AE110" s="165">
        <f t="shared" si="49"/>
        <v>0.6</v>
      </c>
      <c r="AF110" s="201"/>
      <c r="AG110" s="191"/>
      <c r="AH110" s="237"/>
      <c r="AI110" s="191"/>
      <c r="AJ110" s="238"/>
      <c r="AK110" s="181"/>
      <c r="AL110" s="181"/>
      <c r="AM110" s="181"/>
      <c r="AN110" s="181"/>
      <c r="AO110" s="181"/>
      <c r="AP110" s="181"/>
      <c r="AQ110" s="181"/>
      <c r="AR110" s="181"/>
      <c r="AS110" s="181"/>
      <c r="AT110" s="181"/>
      <c r="AU110" s="181"/>
      <c r="AV110" s="181"/>
      <c r="AW110" s="182"/>
    </row>
    <row r="111" spans="1:49" s="127" customFormat="1" ht="86.25" customHeight="1" x14ac:dyDescent="0.25">
      <c r="A111" s="221"/>
      <c r="B111" s="229"/>
      <c r="C111" s="232"/>
      <c r="D111" s="232"/>
      <c r="E111" s="232"/>
      <c r="F111" s="232"/>
      <c r="G111" s="214"/>
      <c r="H111" s="163" t="s">
        <v>771</v>
      </c>
      <c r="I111" s="232"/>
      <c r="J111" s="232"/>
      <c r="K111" s="214"/>
      <c r="L111" s="240"/>
      <c r="M111" s="229"/>
      <c r="N111" s="243"/>
      <c r="O111" s="211"/>
      <c r="P111" s="163" t="s">
        <v>913</v>
      </c>
      <c r="Q111" s="163" t="s">
        <v>799</v>
      </c>
      <c r="R111" s="163" t="s">
        <v>914</v>
      </c>
      <c r="S111" s="176" t="str">
        <f t="shared" si="30"/>
        <v>X</v>
      </c>
      <c r="T111" s="176" t="str">
        <f t="shared" si="50"/>
        <v/>
      </c>
      <c r="U111" s="163" t="s">
        <v>73</v>
      </c>
      <c r="V111" s="166">
        <f t="shared" si="2"/>
        <v>0.25</v>
      </c>
      <c r="W111" s="163" t="s">
        <v>466</v>
      </c>
      <c r="X111" s="134">
        <f t="shared" si="3"/>
        <v>0.15</v>
      </c>
      <c r="Y111" s="132">
        <f t="shared" ref="Y111:Y117" si="51">V111+X111</f>
        <v>0.4</v>
      </c>
      <c r="Z111" s="163" t="s">
        <v>511</v>
      </c>
      <c r="AA111" s="163" t="s">
        <v>528</v>
      </c>
      <c r="AB111" s="163" t="s">
        <v>77</v>
      </c>
      <c r="AC111" s="163" t="s">
        <v>717</v>
      </c>
      <c r="AD111" s="165">
        <f t="shared" si="48"/>
        <v>3.4991999999999996E-3</v>
      </c>
      <c r="AE111" s="165">
        <f t="shared" si="49"/>
        <v>0.6</v>
      </c>
      <c r="AF111" s="246"/>
      <c r="AG111" s="235"/>
      <c r="AH111" s="214"/>
      <c r="AI111" s="235"/>
      <c r="AJ111" s="224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50"/>
    </row>
    <row r="112" spans="1:49" s="127" customFormat="1" ht="51" x14ac:dyDescent="0.25">
      <c r="A112" s="221"/>
      <c r="B112" s="229"/>
      <c r="C112" s="232"/>
      <c r="D112" s="232"/>
      <c r="E112" s="232"/>
      <c r="F112" s="232"/>
      <c r="G112" s="214"/>
      <c r="H112" s="192" t="s">
        <v>772</v>
      </c>
      <c r="I112" s="232"/>
      <c r="J112" s="232"/>
      <c r="K112" s="214"/>
      <c r="L112" s="240"/>
      <c r="M112" s="229"/>
      <c r="N112" s="243"/>
      <c r="O112" s="211"/>
      <c r="P112" s="163" t="s">
        <v>915</v>
      </c>
      <c r="Q112" s="163" t="s">
        <v>835</v>
      </c>
      <c r="R112" s="163" t="s">
        <v>836</v>
      </c>
      <c r="S112" s="176" t="str">
        <f t="shared" si="30"/>
        <v>X</v>
      </c>
      <c r="T112" s="176" t="str">
        <f t="shared" si="50"/>
        <v/>
      </c>
      <c r="U112" s="163" t="s">
        <v>73</v>
      </c>
      <c r="V112" s="166">
        <f t="shared" si="2"/>
        <v>0.25</v>
      </c>
      <c r="W112" s="163" t="s">
        <v>466</v>
      </c>
      <c r="X112" s="134">
        <f t="shared" si="3"/>
        <v>0.15</v>
      </c>
      <c r="Y112" s="132">
        <f t="shared" si="51"/>
        <v>0.4</v>
      </c>
      <c r="Z112" s="163" t="s">
        <v>75</v>
      </c>
      <c r="AA112" s="163" t="s">
        <v>528</v>
      </c>
      <c r="AB112" s="163" t="s">
        <v>77</v>
      </c>
      <c r="AC112" s="163" t="s">
        <v>666</v>
      </c>
      <c r="AD112" s="165">
        <f t="shared" si="48"/>
        <v>2.0995199999999997E-3</v>
      </c>
      <c r="AE112" s="165">
        <f t="shared" si="49"/>
        <v>0.6</v>
      </c>
      <c r="AF112" s="246"/>
      <c r="AG112" s="235"/>
      <c r="AH112" s="214"/>
      <c r="AI112" s="235"/>
      <c r="AJ112" s="224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50"/>
    </row>
    <row r="113" spans="1:49" s="127" customFormat="1" ht="51" x14ac:dyDescent="0.25">
      <c r="A113" s="221"/>
      <c r="B113" s="229"/>
      <c r="C113" s="232"/>
      <c r="D113" s="232"/>
      <c r="E113" s="232"/>
      <c r="F113" s="232"/>
      <c r="G113" s="214"/>
      <c r="H113" s="194"/>
      <c r="I113" s="232"/>
      <c r="J113" s="232"/>
      <c r="K113" s="214"/>
      <c r="L113" s="240"/>
      <c r="M113" s="229"/>
      <c r="N113" s="243"/>
      <c r="O113" s="211"/>
      <c r="P113" s="163" t="s">
        <v>916</v>
      </c>
      <c r="Q113" s="163" t="s">
        <v>659</v>
      </c>
      <c r="R113" s="163" t="s">
        <v>917</v>
      </c>
      <c r="S113" s="179" t="str">
        <f t="shared" si="30"/>
        <v>X</v>
      </c>
      <c r="T113" s="176" t="str">
        <f t="shared" si="50"/>
        <v/>
      </c>
      <c r="U113" s="163" t="s">
        <v>452</v>
      </c>
      <c r="V113" s="166">
        <f t="shared" si="2"/>
        <v>0.15</v>
      </c>
      <c r="W113" s="163" t="s">
        <v>74</v>
      </c>
      <c r="X113" s="134">
        <f t="shared" si="3"/>
        <v>0.25</v>
      </c>
      <c r="Y113" s="132">
        <f t="shared" si="51"/>
        <v>0.4</v>
      </c>
      <c r="Z113" s="163" t="s">
        <v>511</v>
      </c>
      <c r="AA113" s="163" t="s">
        <v>528</v>
      </c>
      <c r="AB113" s="163" t="s">
        <v>77</v>
      </c>
      <c r="AC113" s="163" t="s">
        <v>717</v>
      </c>
      <c r="AD113" s="165">
        <f t="shared" si="48"/>
        <v>1.2597119999999996E-3</v>
      </c>
      <c r="AE113" s="165">
        <f t="shared" si="49"/>
        <v>0.6</v>
      </c>
      <c r="AF113" s="246"/>
      <c r="AG113" s="235"/>
      <c r="AH113" s="214"/>
      <c r="AI113" s="235"/>
      <c r="AJ113" s="224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50"/>
    </row>
    <row r="114" spans="1:49" s="127" customFormat="1" ht="38.25" x14ac:dyDescent="0.25">
      <c r="A114" s="221"/>
      <c r="B114" s="229"/>
      <c r="C114" s="232"/>
      <c r="D114" s="232"/>
      <c r="E114" s="232"/>
      <c r="F114" s="232"/>
      <c r="G114" s="214"/>
      <c r="H114" s="192" t="s">
        <v>773</v>
      </c>
      <c r="I114" s="232"/>
      <c r="J114" s="232"/>
      <c r="K114" s="214"/>
      <c r="L114" s="240"/>
      <c r="M114" s="229"/>
      <c r="N114" s="243"/>
      <c r="O114" s="211"/>
      <c r="P114" s="172" t="s">
        <v>918</v>
      </c>
      <c r="Q114" s="172" t="s">
        <v>919</v>
      </c>
      <c r="R114" s="173" t="s">
        <v>920</v>
      </c>
      <c r="S114" s="176" t="str">
        <f t="shared" si="30"/>
        <v>X</v>
      </c>
      <c r="T114" s="176" t="str">
        <f t="shared" si="50"/>
        <v/>
      </c>
      <c r="U114" s="163" t="s">
        <v>73</v>
      </c>
      <c r="V114" s="166">
        <f t="shared" si="2"/>
        <v>0.25</v>
      </c>
      <c r="W114" s="163" t="s">
        <v>74</v>
      </c>
      <c r="X114" s="134">
        <f t="shared" si="3"/>
        <v>0.25</v>
      </c>
      <c r="Y114" s="132">
        <f t="shared" si="51"/>
        <v>0.5</v>
      </c>
      <c r="Z114" s="163" t="s">
        <v>511</v>
      </c>
      <c r="AA114" s="163" t="s">
        <v>528</v>
      </c>
      <c r="AB114" s="163" t="s">
        <v>77</v>
      </c>
      <c r="AC114" s="163" t="s">
        <v>717</v>
      </c>
      <c r="AD114" s="165">
        <f t="shared" si="48"/>
        <v>6.2985599999999982E-4</v>
      </c>
      <c r="AE114" s="165">
        <f t="shared" si="49"/>
        <v>0.6</v>
      </c>
      <c r="AF114" s="246"/>
      <c r="AG114" s="235"/>
      <c r="AH114" s="214"/>
      <c r="AI114" s="235"/>
      <c r="AJ114" s="224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50"/>
    </row>
    <row r="115" spans="1:49" s="127" customFormat="1" ht="27" x14ac:dyDescent="0.25">
      <c r="A115" s="221"/>
      <c r="B115" s="229"/>
      <c r="C115" s="232"/>
      <c r="D115" s="232"/>
      <c r="E115" s="232"/>
      <c r="F115" s="232"/>
      <c r="G115" s="214"/>
      <c r="H115" s="194"/>
      <c r="I115" s="232"/>
      <c r="J115" s="232"/>
      <c r="K115" s="214"/>
      <c r="L115" s="240"/>
      <c r="M115" s="229"/>
      <c r="N115" s="243"/>
      <c r="O115" s="211"/>
      <c r="P115" s="163" t="s">
        <v>921</v>
      </c>
      <c r="Q115" s="192" t="s">
        <v>588</v>
      </c>
      <c r="R115" s="163" t="s">
        <v>922</v>
      </c>
      <c r="S115" s="176" t="str">
        <f t="shared" si="30"/>
        <v>X</v>
      </c>
      <c r="T115" s="176" t="str">
        <f t="shared" si="50"/>
        <v/>
      </c>
      <c r="U115" s="163" t="s">
        <v>73</v>
      </c>
      <c r="V115" s="166">
        <f t="shared" si="2"/>
        <v>0.25</v>
      </c>
      <c r="W115" s="163" t="s">
        <v>466</v>
      </c>
      <c r="X115" s="134">
        <f t="shared" si="3"/>
        <v>0.15</v>
      </c>
      <c r="Y115" s="132">
        <f t="shared" si="51"/>
        <v>0.4</v>
      </c>
      <c r="Z115" s="163" t="s">
        <v>75</v>
      </c>
      <c r="AA115" s="163" t="s">
        <v>528</v>
      </c>
      <c r="AB115" s="163" t="s">
        <v>77</v>
      </c>
      <c r="AC115" s="163" t="s">
        <v>983</v>
      </c>
      <c r="AD115" s="165">
        <f t="shared" si="48"/>
        <v>3.7791359999999989E-4</v>
      </c>
      <c r="AE115" s="165">
        <f t="shared" si="49"/>
        <v>0.6</v>
      </c>
      <c r="AF115" s="246"/>
      <c r="AG115" s="235"/>
      <c r="AH115" s="214"/>
      <c r="AI115" s="235"/>
      <c r="AJ115" s="224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50"/>
    </row>
    <row r="116" spans="1:49" s="127" customFormat="1" ht="27" x14ac:dyDescent="0.25">
      <c r="A116" s="221"/>
      <c r="B116" s="229"/>
      <c r="C116" s="232"/>
      <c r="D116" s="232"/>
      <c r="E116" s="232"/>
      <c r="F116" s="232"/>
      <c r="G116" s="214"/>
      <c r="H116" s="195"/>
      <c r="I116" s="232"/>
      <c r="J116" s="232"/>
      <c r="K116" s="214"/>
      <c r="L116" s="240"/>
      <c r="M116" s="229"/>
      <c r="N116" s="243"/>
      <c r="O116" s="211"/>
      <c r="P116" s="163" t="s">
        <v>604</v>
      </c>
      <c r="Q116" s="195"/>
      <c r="R116" s="163" t="s">
        <v>923</v>
      </c>
      <c r="S116" s="176" t="str">
        <f t="shared" si="30"/>
        <v>X</v>
      </c>
      <c r="T116" s="176" t="str">
        <f t="shared" si="50"/>
        <v/>
      </c>
      <c r="U116" s="163" t="s">
        <v>73</v>
      </c>
      <c r="V116" s="166">
        <f t="shared" si="2"/>
        <v>0.25</v>
      </c>
      <c r="W116" s="163" t="s">
        <v>466</v>
      </c>
      <c r="X116" s="134">
        <f t="shared" si="3"/>
        <v>0.15</v>
      </c>
      <c r="Y116" s="132">
        <f t="shared" si="51"/>
        <v>0.4</v>
      </c>
      <c r="Z116" s="163" t="s">
        <v>75</v>
      </c>
      <c r="AA116" s="163" t="s">
        <v>528</v>
      </c>
      <c r="AB116" s="163" t="s">
        <v>77</v>
      </c>
      <c r="AC116" s="163" t="s">
        <v>672</v>
      </c>
      <c r="AD116" s="165">
        <f t="shared" si="48"/>
        <v>2.2674815999999993E-4</v>
      </c>
      <c r="AE116" s="165">
        <f t="shared" si="49"/>
        <v>0.6</v>
      </c>
      <c r="AF116" s="246"/>
      <c r="AG116" s="235"/>
      <c r="AH116" s="214"/>
      <c r="AI116" s="235"/>
      <c r="AJ116" s="224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50"/>
    </row>
    <row r="117" spans="1:49" s="127" customFormat="1" ht="63.75" x14ac:dyDescent="0.25">
      <c r="A117" s="226"/>
      <c r="B117" s="230"/>
      <c r="C117" s="233"/>
      <c r="D117" s="233"/>
      <c r="E117" s="233"/>
      <c r="F117" s="233"/>
      <c r="G117" s="215"/>
      <c r="H117" s="164" t="s">
        <v>774</v>
      </c>
      <c r="I117" s="233"/>
      <c r="J117" s="233"/>
      <c r="K117" s="215"/>
      <c r="L117" s="241"/>
      <c r="M117" s="230"/>
      <c r="N117" s="244"/>
      <c r="O117" s="212"/>
      <c r="P117" s="164" t="s">
        <v>924</v>
      </c>
      <c r="Q117" s="164" t="s">
        <v>787</v>
      </c>
      <c r="R117" s="164" t="s">
        <v>925</v>
      </c>
      <c r="S117" s="177" t="str">
        <f t="shared" si="30"/>
        <v>X</v>
      </c>
      <c r="T117" s="177" t="str">
        <f t="shared" si="50"/>
        <v/>
      </c>
      <c r="U117" s="164" t="s">
        <v>73</v>
      </c>
      <c r="V117" s="143">
        <f t="shared" si="2"/>
        <v>0.25</v>
      </c>
      <c r="W117" s="164" t="s">
        <v>466</v>
      </c>
      <c r="X117" s="143">
        <f t="shared" si="3"/>
        <v>0.15</v>
      </c>
      <c r="Y117" s="124">
        <f t="shared" si="51"/>
        <v>0.4</v>
      </c>
      <c r="Z117" s="164" t="s">
        <v>511</v>
      </c>
      <c r="AA117" s="164" t="s">
        <v>528</v>
      </c>
      <c r="AB117" s="164" t="s">
        <v>532</v>
      </c>
      <c r="AC117" s="164"/>
      <c r="AD117" s="145">
        <f t="shared" ref="AD117" si="52">IF(S117="x",AD116-(Y117*AD116),AD116-0)</f>
        <v>1.3604889599999994E-4</v>
      </c>
      <c r="AE117" s="145">
        <f t="shared" ref="AE117" si="53">IF(T117="x",AE116-(Y117*AE116),AE116-0)</f>
        <v>0.6</v>
      </c>
      <c r="AF117" s="247"/>
      <c r="AG117" s="236"/>
      <c r="AH117" s="215"/>
      <c r="AI117" s="236"/>
      <c r="AJ117" s="2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6"/>
    </row>
    <row r="118" spans="1:49" s="127" customFormat="1" ht="127.5" x14ac:dyDescent="0.25">
      <c r="A118" s="219" t="s">
        <v>557</v>
      </c>
      <c r="B118" s="227" t="s">
        <v>740</v>
      </c>
      <c r="C118" s="231" t="s">
        <v>737</v>
      </c>
      <c r="D118" s="231" t="s">
        <v>741</v>
      </c>
      <c r="E118" s="231" t="s">
        <v>742</v>
      </c>
      <c r="F118" s="231" t="s">
        <v>726</v>
      </c>
      <c r="G118" s="213" t="str">
        <f>IF(F118="","",CONCATENATE("Posibilidad de ",LOWER(F118)," por ",LOWER(D118)," debido a ",LOWER(E118), " en ", LOWER(C118)))</f>
        <v>Posibilidad de perdida de integridad por fallas en el firware y hardware debido a hardware obsoleto sin mantenimiento o piezas de repuesto no disponibles o manipulación indebida en servidores físicos, centro de datos principal o alterno, infraestructura lan y wifi, sistema de almacenamiento, librería de cintas de backup, switches  de distribución - nucleo - tor, centros de cableado estructurado, firewall perimetral, controladoras</v>
      </c>
      <c r="H118" s="206" t="s">
        <v>775</v>
      </c>
      <c r="I118" s="231" t="s">
        <v>776</v>
      </c>
      <c r="J118" s="231">
        <v>2</v>
      </c>
      <c r="K118" s="213" t="str">
        <f>IF(F118="","",IF(J118&gt;5000,"Muy Alta",IF(J118&gt;500,"Alta",IF(J118&gt;24,"Media",IF(J118&gt;2,"Baja",IF(J118&gt;0,"Muy Baja",""))))))</f>
        <v>Muy Baja</v>
      </c>
      <c r="L118" s="239" t="str">
        <f>IF(K118="Muy Alta","100%",IF(K118="Alta","80%",IF(K118="Media","60%",IF(K118="Baja","40%",IF(K118="Muy Baja","20%","")))))</f>
        <v>20%</v>
      </c>
      <c r="M118" s="227" t="s">
        <v>420</v>
      </c>
      <c r="N118" s="242" t="str">
        <f>IF(M118="Catastrófico","100%",IF(M118="Mayor","80%",IF(M118="Moderado","60%",IF(M118="Menor","40%",IF(M118="Leve","20%","")))))</f>
        <v>60%</v>
      </c>
      <c r="O118" s="210" t="str">
        <f>IF(K118&lt;&gt;"",IF(M118&lt;&gt;"",
IF(AND(K118 = "Muy Baja",M118 = "Leve"), "Bajo",
IF(AND(K118 = "Muy Baja",M118 = "Menor"), "Bajo",
IF(AND(K118 = "Muy Baja",M118 = "Moderado"), "Moderado",
IF(AND(K118 = "Muy Baja",M118 = "Mayor"), "Alto",
IF(AND(K118 = "Muy Baja",M118 = "Catastrófico"), "Extremo",
IF(AND(K118 = "Baja",M118 = "Leve"), "Bajo",
IF(AND(K118 = "Baja",M118 = "Menor"), "Moderado",
IF(AND(K118 = "Baja",M118 = "Moderado"), "Moderado",
IF(AND(K118 = "Baja",M118 = "Mayor"), "Alto",
IF(AND(K118 = "Baja",M118 = "Catastrófico"), "Extremo",
IF(AND(K118 = "Media",M118 = "Leve"), "Moderado",
IF(AND(K118 = "Media",M118 = "Menor"), "Moderado",
IF(AND(K118 = "Media",M118 = "Moderado"), " Moderado",
IF(AND(K118 = "Media",M118 = "Mayor"), "Alto",
IF(AND(K118 = "Media",M118 = "Catastrófico"), "Extremo",
IF(AND(K118 = "Alta",M118 = "Leve"), "Moderado",
IF(AND(K118 = "Alta",M118 = "Menor"), "Moderado",
IF(AND(K118 = "Alta",M118 = "Moderado"), "Alto",
IF(AND(K118 = "Alta",M118 = "Mayor"), "Alto",
IF(AND(K118 = "Alta",M118 = "Catastrófico"), "Extremo",
IF(AND(K118 = "Muy Alta",M118 = "Leve"), "Alto",
IF(AND(K118 = "Muy Alta",M118 = "Menor"), "Alto",
IF(AND(K118 = "Muy Alta",M118 = "Moderado"), "Alto",
IF(AND(K118 = "Muy Alta",M118 = "Mayor"), "Alto",
IF(AND(K118 = "Muy Alta",M118 = "Catastrófico"), "Extremo",
))))))))))))))))))))))))),"N/A"),"N/A")</f>
        <v>Moderado</v>
      </c>
      <c r="P118" s="162" t="s">
        <v>926</v>
      </c>
      <c r="Q118" s="173" t="s">
        <v>927</v>
      </c>
      <c r="R118" s="173" t="s">
        <v>928</v>
      </c>
      <c r="S118" s="175" t="str">
        <f t="shared" si="30"/>
        <v>X</v>
      </c>
      <c r="T118" s="175" t="str">
        <f t="shared" si="50"/>
        <v/>
      </c>
      <c r="U118" s="173" t="s">
        <v>73</v>
      </c>
      <c r="V118" s="142">
        <f>IF(U118="","",IF(U118="Preventivo",25%,IF(U118="Detectivo",15%,IF(U118="Correctivo",10%))))</f>
        <v>0.25</v>
      </c>
      <c r="W118" s="173" t="s">
        <v>466</v>
      </c>
      <c r="X118" s="142">
        <f>IF(W118="","",IF(W118="Automático",25%,IF(W118="Manual",15%)))</f>
        <v>0.15</v>
      </c>
      <c r="Y118" s="120">
        <f>V118+X118</f>
        <v>0.4</v>
      </c>
      <c r="Z118" s="173" t="s">
        <v>75</v>
      </c>
      <c r="AA118" s="173" t="s">
        <v>528</v>
      </c>
      <c r="AB118" s="173" t="s">
        <v>77</v>
      </c>
      <c r="AC118" s="173" t="s">
        <v>668</v>
      </c>
      <c r="AD118" s="144">
        <f>IF(S118="x",L118-(L118*Y118),L118-0)</f>
        <v>0.12</v>
      </c>
      <c r="AE118" s="144">
        <f>IF(T118="x",N118-(N118*Y118),N118-0)</f>
        <v>0.6</v>
      </c>
      <c r="AF118" s="245" t="str">
        <f>IF(AND(AG118&lt;=100%,AG118&gt;80%),"Muy alta",IF(AND(AG118&lt;=80%,AG118&gt;60%),"Alta",IF(AND(AG118&lt;=60%,AG118&gt;40%),"Media",IF(AND(AG118&lt;=40%,AG118&gt;20%),"Baja",IF(AND(AG118&lt;=20%,AG118&gt;=0%),"Muy Baja")))))</f>
        <v>Muy Baja</v>
      </c>
      <c r="AG118" s="234">
        <f>AD130</f>
        <v>6.0466175999999983E-4</v>
      </c>
      <c r="AH118" s="213" t="str">
        <f>IF(AND(AI118&lt;=100%,AI118&gt;80%),"Catastrófico",IF(AND(AI118&lt;=80%,AI118&gt;60%),"Mayor",IF(AND(AI118&lt;=60%,AI118&gt;40%),"Moderado",IF(AND(AI118&lt;=40%,AI118&gt;20%),"Menor",IF(AND(AI118&lt;=20%,AI118&gt;=0%),"Leve")))))</f>
        <v>Moderado</v>
      </c>
      <c r="AI118" s="234">
        <f>AE130</f>
        <v>0.44999999999999996</v>
      </c>
      <c r="AJ118" s="223" t="str">
        <f>IF(AF118&lt;&gt;"",IF(AH118&lt;&gt;"",
IF(AND(AF118 = "Muy Baja",AH118 = "Leve"), "Bajo",
IF(AND(AF118 = "Muy Baja",AH118 = "Menor"), "Bajo",
IF(AND(AF118 = "Muy Baja",AH118 = "Moderado"), "Moderado",
IF(AND(AF118 = "Muy Baja",AH118 = "Mayor"), "Alto",
IF(AND(AF118 = "Muy Baja",AH118 = "Catastrófico"), "Extremo",
IF(AND(AF118 = "Baja",AH118 = "Leve"), "Bajo",
IF(AND(AF118 = "Baja",AH118 = "Menor"), "Moderado",
IF(AND(AF118 = "Baja",AH118 = "Moderado"), "Moderado",
IF(AND(AF118 = "Baja",AH118 = "Mayor"), "Alto",
IF(AND(AF118 = "Baja",AH118 = "Catastrófico"), "Extremo",
IF(AND(AF118= "Media",AH118 = "Leve"), "Moderado",
IF(AND(AF118 = "Media",AH118 = "Menor"), "Moderado",
IF(AND(AF118 = "Media",AH118 = "Moderado"), " Moderado",
IF(AND(AF118 = "Media",AH118 = "Mayor"), "Alto",
IF(AND(AF118 = "Media",AH118 = "Catastrófico"), "Extremo",
IF(AND(AF118 = "Alta",AH118 = "Leve"), "Moderado",
IF(AND(AF118 = "Alta",AH118 = "Menor"), "Moderado",
IF(AND(AF118 = "Alta",AH118 = "Moderado"), "Alto",
IF(AND(AF118 = "Alta",AH118 = "Mayor"), "Alto",
IF(AND(AF118 = "Alta",AH118 = "Catastrófico"), "Extremo",
IF(AND(AF118 = "Muy Alta",AH118 = "Leve"), "Alto",
IF(AND(AF118 = "Muy Alta",AH118 = "Menor"), "Alto",
IF(AND(AF118 = "Muy Alta",AH118 = "Moderado"), "Alto",
IF(AND(AF118 = "Muy Alta",AH118 = "Mayor"), "Alto",
IF(AND(AF118 = "Muy Alta",AH118 = "Catastrófico"), "Extremo",
))))))))))))))))))))))))),"N/A"),"N/A")</f>
        <v>Moderado</v>
      </c>
      <c r="AK118" s="121"/>
      <c r="AL118" s="185" t="s">
        <v>990</v>
      </c>
      <c r="AM118" s="185" t="s">
        <v>991</v>
      </c>
      <c r="AN118" s="186">
        <v>46054</v>
      </c>
      <c r="AO118" s="186">
        <v>46203</v>
      </c>
      <c r="AP118" s="121" t="s">
        <v>989</v>
      </c>
      <c r="AQ118" s="121"/>
      <c r="AR118" s="121"/>
      <c r="AS118" s="121"/>
      <c r="AT118" s="121"/>
      <c r="AU118" s="121"/>
      <c r="AV118" s="121"/>
      <c r="AW118" s="122"/>
    </row>
    <row r="119" spans="1:49" s="127" customFormat="1" ht="27" x14ac:dyDescent="0.25">
      <c r="A119" s="220"/>
      <c r="B119" s="228"/>
      <c r="C119" s="195"/>
      <c r="D119" s="195"/>
      <c r="E119" s="195"/>
      <c r="F119" s="195"/>
      <c r="G119" s="214"/>
      <c r="H119" s="194"/>
      <c r="I119" s="195"/>
      <c r="J119" s="195"/>
      <c r="K119" s="214"/>
      <c r="L119" s="240"/>
      <c r="M119" s="229"/>
      <c r="N119" s="243"/>
      <c r="O119" s="211"/>
      <c r="P119" s="173" t="s">
        <v>929</v>
      </c>
      <c r="Q119" s="173" t="s">
        <v>930</v>
      </c>
      <c r="R119" s="173" t="s">
        <v>931</v>
      </c>
      <c r="S119" s="176" t="str">
        <f t="shared" si="30"/>
        <v>X</v>
      </c>
      <c r="T119" s="176" t="str">
        <f t="shared" si="50"/>
        <v/>
      </c>
      <c r="U119" s="173" t="s">
        <v>452</v>
      </c>
      <c r="V119" s="134">
        <f t="shared" si="2"/>
        <v>0.15</v>
      </c>
      <c r="W119" s="173" t="s">
        <v>74</v>
      </c>
      <c r="X119" s="134">
        <f t="shared" si="3"/>
        <v>0.25</v>
      </c>
      <c r="Y119" s="132">
        <f t="shared" ref="Y119:Y130" si="54">V119+X119</f>
        <v>0.4</v>
      </c>
      <c r="Z119" s="173" t="s">
        <v>511</v>
      </c>
      <c r="AA119" s="173" t="s">
        <v>528</v>
      </c>
      <c r="AB119" s="173" t="s">
        <v>77</v>
      </c>
      <c r="AC119" s="173" t="s">
        <v>717</v>
      </c>
      <c r="AD119" s="133">
        <f t="shared" ref="AD119:AD128" si="55">IF(S119="x",AD118-(Y119*AD118),AD118-0)</f>
        <v>7.1999999999999995E-2</v>
      </c>
      <c r="AE119" s="133">
        <f t="shared" ref="AE119:AE128" si="56">IF(T119="x",AE118-(Y119*AE118),AE118-0)</f>
        <v>0.6</v>
      </c>
      <c r="AF119" s="246"/>
      <c r="AG119" s="235"/>
      <c r="AH119" s="214"/>
      <c r="AI119" s="235"/>
      <c r="AJ119" s="224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50"/>
    </row>
    <row r="120" spans="1:49" s="127" customFormat="1" ht="27" x14ac:dyDescent="0.25">
      <c r="A120" s="220"/>
      <c r="B120" s="228"/>
      <c r="C120" s="195"/>
      <c r="D120" s="195"/>
      <c r="E120" s="195"/>
      <c r="F120" s="195"/>
      <c r="G120" s="214"/>
      <c r="H120" s="194"/>
      <c r="I120" s="195"/>
      <c r="J120" s="195"/>
      <c r="K120" s="214"/>
      <c r="L120" s="240"/>
      <c r="M120" s="229"/>
      <c r="N120" s="243"/>
      <c r="O120" s="211"/>
      <c r="P120" s="173" t="s">
        <v>932</v>
      </c>
      <c r="Q120" s="192" t="s">
        <v>933</v>
      </c>
      <c r="R120" s="173" t="s">
        <v>934</v>
      </c>
      <c r="S120" s="176" t="str">
        <f t="shared" si="30"/>
        <v>X</v>
      </c>
      <c r="T120" s="176" t="str">
        <f t="shared" si="50"/>
        <v/>
      </c>
      <c r="U120" s="173" t="s">
        <v>73</v>
      </c>
      <c r="V120" s="134">
        <f t="shared" si="2"/>
        <v>0.25</v>
      </c>
      <c r="W120" s="173" t="s">
        <v>466</v>
      </c>
      <c r="X120" s="134">
        <f t="shared" si="3"/>
        <v>0.15</v>
      </c>
      <c r="Y120" s="132">
        <f t="shared" si="54"/>
        <v>0.4</v>
      </c>
      <c r="Z120" s="173" t="s">
        <v>511</v>
      </c>
      <c r="AA120" s="173" t="s">
        <v>528</v>
      </c>
      <c r="AB120" s="173" t="s">
        <v>77</v>
      </c>
      <c r="AC120" s="173" t="s">
        <v>717</v>
      </c>
      <c r="AD120" s="165">
        <f t="shared" ref="AD120:AD126" si="57">IF(S120="x",AD119-(Y120*AD119),AD119-0)</f>
        <v>4.3199999999999995E-2</v>
      </c>
      <c r="AE120" s="165">
        <f t="shared" ref="AE120:AE126" si="58">IF(T120="x",AE119-(Y120*AE119),AE119-0)</f>
        <v>0.6</v>
      </c>
      <c r="AF120" s="246"/>
      <c r="AG120" s="235"/>
      <c r="AH120" s="214"/>
      <c r="AI120" s="235"/>
      <c r="AJ120" s="224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50"/>
    </row>
    <row r="121" spans="1:49" s="127" customFormat="1" ht="38.25" x14ac:dyDescent="0.25">
      <c r="A121" s="220"/>
      <c r="B121" s="228"/>
      <c r="C121" s="195"/>
      <c r="D121" s="195"/>
      <c r="E121" s="195"/>
      <c r="F121" s="195"/>
      <c r="G121" s="214"/>
      <c r="H121" s="194"/>
      <c r="I121" s="195"/>
      <c r="J121" s="195"/>
      <c r="K121" s="214"/>
      <c r="L121" s="240"/>
      <c r="M121" s="229"/>
      <c r="N121" s="243"/>
      <c r="O121" s="211"/>
      <c r="P121" s="173" t="s">
        <v>935</v>
      </c>
      <c r="Q121" s="195"/>
      <c r="R121" s="173" t="s">
        <v>936</v>
      </c>
      <c r="S121" s="176" t="str">
        <f t="shared" si="30"/>
        <v>X</v>
      </c>
      <c r="T121" s="176" t="str">
        <f t="shared" si="50"/>
        <v/>
      </c>
      <c r="U121" s="173" t="s">
        <v>73</v>
      </c>
      <c r="V121" s="166">
        <f t="shared" si="2"/>
        <v>0.25</v>
      </c>
      <c r="W121" s="173" t="s">
        <v>466</v>
      </c>
      <c r="X121" s="166">
        <f t="shared" ref="X121:X125" si="59">IF(W121="","",IF(W121="Automático",25%,IF(W121="Manual",15%)))</f>
        <v>0.15</v>
      </c>
      <c r="Y121" s="132">
        <f t="shared" ref="Y121:Y125" si="60">V121+X121</f>
        <v>0.4</v>
      </c>
      <c r="Z121" s="173" t="s">
        <v>511</v>
      </c>
      <c r="AA121" s="173" t="s">
        <v>528</v>
      </c>
      <c r="AB121" s="173" t="s">
        <v>77</v>
      </c>
      <c r="AC121" s="173" t="s">
        <v>717</v>
      </c>
      <c r="AD121" s="165">
        <f t="shared" si="57"/>
        <v>2.5919999999999995E-2</v>
      </c>
      <c r="AE121" s="165">
        <f t="shared" si="58"/>
        <v>0.6</v>
      </c>
      <c r="AF121" s="246"/>
      <c r="AG121" s="235"/>
      <c r="AH121" s="214"/>
      <c r="AI121" s="235"/>
      <c r="AJ121" s="224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50"/>
    </row>
    <row r="122" spans="1:49" s="127" customFormat="1" ht="51" x14ac:dyDescent="0.25">
      <c r="A122" s="220"/>
      <c r="B122" s="228"/>
      <c r="C122" s="195"/>
      <c r="D122" s="195"/>
      <c r="E122" s="195"/>
      <c r="F122" s="195"/>
      <c r="G122" s="214"/>
      <c r="H122" s="195"/>
      <c r="I122" s="195"/>
      <c r="J122" s="195"/>
      <c r="K122" s="214"/>
      <c r="L122" s="240"/>
      <c r="M122" s="229"/>
      <c r="N122" s="243"/>
      <c r="O122" s="211"/>
      <c r="P122" s="173" t="s">
        <v>937</v>
      </c>
      <c r="Q122" s="173" t="s">
        <v>938</v>
      </c>
      <c r="R122" s="173" t="s">
        <v>939</v>
      </c>
      <c r="S122" s="176" t="str">
        <f t="shared" si="30"/>
        <v>X</v>
      </c>
      <c r="T122" s="176" t="str">
        <f t="shared" si="50"/>
        <v/>
      </c>
      <c r="U122" s="173" t="s">
        <v>73</v>
      </c>
      <c r="V122" s="166">
        <f t="shared" si="2"/>
        <v>0.25</v>
      </c>
      <c r="W122" s="173" t="s">
        <v>466</v>
      </c>
      <c r="X122" s="166">
        <f t="shared" si="59"/>
        <v>0.15</v>
      </c>
      <c r="Y122" s="132">
        <f t="shared" si="60"/>
        <v>0.4</v>
      </c>
      <c r="Z122" s="173" t="s">
        <v>511</v>
      </c>
      <c r="AA122" s="173" t="s">
        <v>528</v>
      </c>
      <c r="AB122" s="173" t="s">
        <v>77</v>
      </c>
      <c r="AC122" s="173" t="s">
        <v>717</v>
      </c>
      <c r="AD122" s="165">
        <f t="shared" si="57"/>
        <v>1.5551999999999996E-2</v>
      </c>
      <c r="AE122" s="165">
        <f t="shared" si="58"/>
        <v>0.6</v>
      </c>
      <c r="AF122" s="246"/>
      <c r="AG122" s="235"/>
      <c r="AH122" s="214"/>
      <c r="AI122" s="235"/>
      <c r="AJ122" s="224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50"/>
    </row>
    <row r="123" spans="1:49" s="127" customFormat="1" ht="38.25" x14ac:dyDescent="0.25">
      <c r="A123" s="220"/>
      <c r="B123" s="228"/>
      <c r="C123" s="195"/>
      <c r="D123" s="195"/>
      <c r="E123" s="195"/>
      <c r="F123" s="195"/>
      <c r="G123" s="214"/>
      <c r="H123" s="192" t="s">
        <v>777</v>
      </c>
      <c r="I123" s="195"/>
      <c r="J123" s="195"/>
      <c r="K123" s="214"/>
      <c r="L123" s="240"/>
      <c r="M123" s="229"/>
      <c r="N123" s="243"/>
      <c r="O123" s="211"/>
      <c r="P123" s="173" t="s">
        <v>940</v>
      </c>
      <c r="Q123" s="192" t="s">
        <v>903</v>
      </c>
      <c r="R123" s="173" t="s">
        <v>941</v>
      </c>
      <c r="S123" s="176" t="str">
        <f t="shared" si="30"/>
        <v>X</v>
      </c>
      <c r="T123" s="176" t="str">
        <f t="shared" si="50"/>
        <v/>
      </c>
      <c r="U123" s="173" t="s">
        <v>73</v>
      </c>
      <c r="V123" s="166">
        <f t="shared" si="2"/>
        <v>0.25</v>
      </c>
      <c r="W123" s="173" t="s">
        <v>466</v>
      </c>
      <c r="X123" s="166">
        <f t="shared" si="59"/>
        <v>0.15</v>
      </c>
      <c r="Y123" s="132">
        <f t="shared" si="60"/>
        <v>0.4</v>
      </c>
      <c r="Z123" s="173" t="s">
        <v>511</v>
      </c>
      <c r="AA123" s="173" t="s">
        <v>528</v>
      </c>
      <c r="AB123" s="173" t="s">
        <v>77</v>
      </c>
      <c r="AC123" s="173" t="s">
        <v>717</v>
      </c>
      <c r="AD123" s="165">
        <f t="shared" si="57"/>
        <v>9.3311999999999978E-3</v>
      </c>
      <c r="AE123" s="165">
        <f t="shared" si="58"/>
        <v>0.6</v>
      </c>
      <c r="AF123" s="246"/>
      <c r="AG123" s="235"/>
      <c r="AH123" s="214"/>
      <c r="AI123" s="235"/>
      <c r="AJ123" s="224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50"/>
    </row>
    <row r="124" spans="1:49" s="127" customFormat="1" ht="27" x14ac:dyDescent="0.25">
      <c r="A124" s="220"/>
      <c r="B124" s="228"/>
      <c r="C124" s="195"/>
      <c r="D124" s="195"/>
      <c r="E124" s="195"/>
      <c r="F124" s="195"/>
      <c r="G124" s="214"/>
      <c r="H124" s="194"/>
      <c r="I124" s="195"/>
      <c r="J124" s="195"/>
      <c r="K124" s="214"/>
      <c r="L124" s="240"/>
      <c r="M124" s="229"/>
      <c r="N124" s="243"/>
      <c r="O124" s="211"/>
      <c r="P124" s="173" t="s">
        <v>942</v>
      </c>
      <c r="Q124" s="194"/>
      <c r="R124" s="173" t="s">
        <v>943</v>
      </c>
      <c r="S124" s="176" t="str">
        <f t="shared" si="30"/>
        <v>X</v>
      </c>
      <c r="T124" s="176" t="str">
        <f t="shared" si="50"/>
        <v/>
      </c>
      <c r="U124" s="173" t="s">
        <v>73</v>
      </c>
      <c r="V124" s="166">
        <f t="shared" si="2"/>
        <v>0.25</v>
      </c>
      <c r="W124" s="173" t="s">
        <v>74</v>
      </c>
      <c r="X124" s="166">
        <f t="shared" si="59"/>
        <v>0.25</v>
      </c>
      <c r="Y124" s="132">
        <f t="shared" si="60"/>
        <v>0.5</v>
      </c>
      <c r="Z124" s="173" t="s">
        <v>511</v>
      </c>
      <c r="AA124" s="173" t="s">
        <v>528</v>
      </c>
      <c r="AB124" s="173" t="s">
        <v>77</v>
      </c>
      <c r="AC124" s="173" t="s">
        <v>717</v>
      </c>
      <c r="AD124" s="165">
        <f t="shared" si="57"/>
        <v>4.6655999999999989E-3</v>
      </c>
      <c r="AE124" s="165">
        <f t="shared" si="58"/>
        <v>0.6</v>
      </c>
      <c r="AF124" s="246"/>
      <c r="AG124" s="235"/>
      <c r="AH124" s="214"/>
      <c r="AI124" s="235"/>
      <c r="AJ124" s="224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50"/>
    </row>
    <row r="125" spans="1:49" s="127" customFormat="1" ht="38.25" x14ac:dyDescent="0.25">
      <c r="A125" s="220"/>
      <c r="B125" s="228"/>
      <c r="C125" s="195"/>
      <c r="D125" s="195"/>
      <c r="E125" s="195"/>
      <c r="F125" s="195"/>
      <c r="G125" s="214"/>
      <c r="H125" s="194"/>
      <c r="I125" s="195"/>
      <c r="J125" s="195"/>
      <c r="K125" s="214"/>
      <c r="L125" s="240"/>
      <c r="M125" s="229"/>
      <c r="N125" s="243"/>
      <c r="O125" s="211"/>
      <c r="P125" s="173" t="s">
        <v>944</v>
      </c>
      <c r="Q125" s="192" t="s">
        <v>945</v>
      </c>
      <c r="R125" s="173" t="s">
        <v>946</v>
      </c>
      <c r="S125" s="176" t="str">
        <f t="shared" si="30"/>
        <v>X</v>
      </c>
      <c r="T125" s="176" t="str">
        <f t="shared" si="50"/>
        <v/>
      </c>
      <c r="U125" s="173" t="s">
        <v>73</v>
      </c>
      <c r="V125" s="166">
        <f t="shared" si="2"/>
        <v>0.25</v>
      </c>
      <c r="W125" s="173" t="s">
        <v>466</v>
      </c>
      <c r="X125" s="166">
        <f t="shared" si="59"/>
        <v>0.15</v>
      </c>
      <c r="Y125" s="132">
        <f t="shared" si="60"/>
        <v>0.4</v>
      </c>
      <c r="Z125" s="173" t="s">
        <v>511</v>
      </c>
      <c r="AA125" s="173" t="s">
        <v>528</v>
      </c>
      <c r="AB125" s="173" t="s">
        <v>77</v>
      </c>
      <c r="AC125" s="173" t="s">
        <v>717</v>
      </c>
      <c r="AD125" s="165">
        <f t="shared" si="57"/>
        <v>2.799359999999999E-3</v>
      </c>
      <c r="AE125" s="165">
        <f t="shared" si="58"/>
        <v>0.6</v>
      </c>
      <c r="AF125" s="246"/>
      <c r="AG125" s="235"/>
      <c r="AH125" s="214"/>
      <c r="AI125" s="235"/>
      <c r="AJ125" s="224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50"/>
    </row>
    <row r="126" spans="1:49" s="127" customFormat="1" ht="27" x14ac:dyDescent="0.25">
      <c r="A126" s="220"/>
      <c r="B126" s="228"/>
      <c r="C126" s="195"/>
      <c r="D126" s="195"/>
      <c r="E126" s="195"/>
      <c r="F126" s="195"/>
      <c r="G126" s="214"/>
      <c r="H126" s="194"/>
      <c r="I126" s="195"/>
      <c r="J126" s="195"/>
      <c r="K126" s="214"/>
      <c r="L126" s="240"/>
      <c r="M126" s="229"/>
      <c r="N126" s="243"/>
      <c r="O126" s="211"/>
      <c r="P126" s="173" t="s">
        <v>947</v>
      </c>
      <c r="Q126" s="194"/>
      <c r="R126" s="173" t="s">
        <v>948</v>
      </c>
      <c r="S126" s="176" t="str">
        <f t="shared" si="30"/>
        <v>X</v>
      </c>
      <c r="T126" s="176" t="str">
        <f t="shared" si="50"/>
        <v/>
      </c>
      <c r="U126" s="173" t="s">
        <v>73</v>
      </c>
      <c r="V126" s="134">
        <f t="shared" si="2"/>
        <v>0.25</v>
      </c>
      <c r="W126" s="173" t="s">
        <v>466</v>
      </c>
      <c r="X126" s="134">
        <f t="shared" si="3"/>
        <v>0.15</v>
      </c>
      <c r="Y126" s="132">
        <f t="shared" si="54"/>
        <v>0.4</v>
      </c>
      <c r="Z126" s="173" t="s">
        <v>511</v>
      </c>
      <c r="AA126" s="173" t="s">
        <v>528</v>
      </c>
      <c r="AB126" s="173" t="s">
        <v>77</v>
      </c>
      <c r="AC126" s="173" t="s">
        <v>717</v>
      </c>
      <c r="AD126" s="165">
        <f t="shared" si="57"/>
        <v>1.6796159999999994E-3</v>
      </c>
      <c r="AE126" s="165">
        <f t="shared" si="58"/>
        <v>0.6</v>
      </c>
      <c r="AF126" s="246"/>
      <c r="AG126" s="235"/>
      <c r="AH126" s="214"/>
      <c r="AI126" s="235"/>
      <c r="AJ126" s="224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50"/>
    </row>
    <row r="127" spans="1:49" s="127" customFormat="1" ht="51" x14ac:dyDescent="0.25">
      <c r="A127" s="220"/>
      <c r="B127" s="228"/>
      <c r="C127" s="195"/>
      <c r="D127" s="195"/>
      <c r="E127" s="195"/>
      <c r="F127" s="195"/>
      <c r="G127" s="214"/>
      <c r="H127" s="194"/>
      <c r="I127" s="195"/>
      <c r="J127" s="195"/>
      <c r="K127" s="214"/>
      <c r="L127" s="240"/>
      <c r="M127" s="229"/>
      <c r="N127" s="243"/>
      <c r="O127" s="211"/>
      <c r="P127" s="173" t="s">
        <v>949</v>
      </c>
      <c r="Q127" s="195"/>
      <c r="R127" s="173" t="s">
        <v>950</v>
      </c>
      <c r="S127" s="176" t="str">
        <f t="shared" si="30"/>
        <v>X</v>
      </c>
      <c r="T127" s="176" t="str">
        <f t="shared" si="50"/>
        <v/>
      </c>
      <c r="U127" s="173" t="s">
        <v>73</v>
      </c>
      <c r="V127" s="134">
        <f t="shared" si="2"/>
        <v>0.25</v>
      </c>
      <c r="W127" s="173" t="s">
        <v>466</v>
      </c>
      <c r="X127" s="134">
        <f t="shared" si="3"/>
        <v>0.15</v>
      </c>
      <c r="Y127" s="132">
        <f t="shared" si="54"/>
        <v>0.4</v>
      </c>
      <c r="Z127" s="173" t="s">
        <v>511</v>
      </c>
      <c r="AA127" s="173" t="s">
        <v>528</v>
      </c>
      <c r="AB127" s="173" t="s">
        <v>77</v>
      </c>
      <c r="AC127" s="173" t="s">
        <v>717</v>
      </c>
      <c r="AD127" s="133">
        <f t="shared" si="55"/>
        <v>1.0077695999999997E-3</v>
      </c>
      <c r="AE127" s="133">
        <f t="shared" si="56"/>
        <v>0.6</v>
      </c>
      <c r="AF127" s="246"/>
      <c r="AG127" s="235"/>
      <c r="AH127" s="214"/>
      <c r="AI127" s="235"/>
      <c r="AJ127" s="224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50"/>
    </row>
    <row r="128" spans="1:49" s="127" customFormat="1" ht="79.5" customHeight="1" x14ac:dyDescent="0.25">
      <c r="A128" s="220"/>
      <c r="B128" s="228"/>
      <c r="C128" s="195"/>
      <c r="D128" s="195"/>
      <c r="E128" s="195"/>
      <c r="F128" s="195"/>
      <c r="G128" s="214"/>
      <c r="H128" s="194"/>
      <c r="I128" s="195"/>
      <c r="J128" s="195"/>
      <c r="K128" s="214"/>
      <c r="L128" s="240"/>
      <c r="M128" s="229"/>
      <c r="N128" s="243"/>
      <c r="O128" s="211"/>
      <c r="P128" s="192" t="s">
        <v>951</v>
      </c>
      <c r="Q128" s="172" t="s">
        <v>952</v>
      </c>
      <c r="R128" s="192" t="s">
        <v>953</v>
      </c>
      <c r="S128" s="217" t="str">
        <f t="shared" si="30"/>
        <v/>
      </c>
      <c r="T128" s="217" t="str">
        <f t="shared" si="50"/>
        <v>X</v>
      </c>
      <c r="U128" s="192" t="s">
        <v>454</v>
      </c>
      <c r="V128" s="196">
        <f t="shared" si="2"/>
        <v>0.1</v>
      </c>
      <c r="W128" s="192" t="s">
        <v>466</v>
      </c>
      <c r="X128" s="196">
        <f t="shared" si="3"/>
        <v>0.15</v>
      </c>
      <c r="Y128" s="198">
        <f t="shared" si="54"/>
        <v>0.25</v>
      </c>
      <c r="Z128" s="192" t="s">
        <v>511</v>
      </c>
      <c r="AA128" s="192" t="s">
        <v>528</v>
      </c>
      <c r="AB128" s="192" t="s">
        <v>532</v>
      </c>
      <c r="AC128" s="192"/>
      <c r="AD128" s="188">
        <f t="shared" si="55"/>
        <v>1.0077695999999997E-3</v>
      </c>
      <c r="AE128" s="188">
        <f t="shared" si="56"/>
        <v>0.44999999999999996</v>
      </c>
      <c r="AF128" s="246"/>
      <c r="AG128" s="235"/>
      <c r="AH128" s="214"/>
      <c r="AI128" s="235"/>
      <c r="AJ128" s="224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50"/>
    </row>
    <row r="129" spans="1:49" s="127" customFormat="1" ht="79.5" customHeight="1" x14ac:dyDescent="0.25">
      <c r="A129" s="220"/>
      <c r="B129" s="228"/>
      <c r="C129" s="195"/>
      <c r="D129" s="195"/>
      <c r="E129" s="195"/>
      <c r="F129" s="195"/>
      <c r="G129" s="214"/>
      <c r="H129" s="195"/>
      <c r="I129" s="195"/>
      <c r="J129" s="195"/>
      <c r="K129" s="214"/>
      <c r="L129" s="240"/>
      <c r="M129" s="229"/>
      <c r="N129" s="243"/>
      <c r="O129" s="211"/>
      <c r="P129" s="195"/>
      <c r="Q129" s="163" t="s">
        <v>954</v>
      </c>
      <c r="R129" s="195"/>
      <c r="S129" s="218"/>
      <c r="T129" s="218"/>
      <c r="U129" s="195"/>
      <c r="V129" s="201"/>
      <c r="W129" s="195"/>
      <c r="X129" s="201"/>
      <c r="Y129" s="203"/>
      <c r="Z129" s="195"/>
      <c r="AA129" s="195"/>
      <c r="AB129" s="195"/>
      <c r="AC129" s="195"/>
      <c r="AD129" s="191"/>
      <c r="AE129" s="191"/>
      <c r="AF129" s="246"/>
      <c r="AG129" s="235"/>
      <c r="AH129" s="214"/>
      <c r="AI129" s="235"/>
      <c r="AJ129" s="224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50"/>
    </row>
    <row r="130" spans="1:49" s="127" customFormat="1" ht="87" customHeight="1" x14ac:dyDescent="0.25">
      <c r="A130" s="221"/>
      <c r="B130" s="229"/>
      <c r="C130" s="232"/>
      <c r="D130" s="232"/>
      <c r="E130" s="232"/>
      <c r="F130" s="232"/>
      <c r="G130" s="215"/>
      <c r="H130" s="171" t="s">
        <v>778</v>
      </c>
      <c r="I130" s="232"/>
      <c r="J130" s="232"/>
      <c r="K130" s="215"/>
      <c r="L130" s="241"/>
      <c r="M130" s="230"/>
      <c r="N130" s="244"/>
      <c r="O130" s="212"/>
      <c r="P130" s="164" t="s">
        <v>955</v>
      </c>
      <c r="Q130" s="164" t="s">
        <v>804</v>
      </c>
      <c r="R130" s="164" t="s">
        <v>956</v>
      </c>
      <c r="S130" s="177" t="str">
        <f t="shared" si="30"/>
        <v>X</v>
      </c>
      <c r="T130" s="177" t="str">
        <f t="shared" si="50"/>
        <v/>
      </c>
      <c r="U130" s="164" t="s">
        <v>73</v>
      </c>
      <c r="V130" s="143">
        <f t="shared" si="2"/>
        <v>0.25</v>
      </c>
      <c r="W130" s="164" t="s">
        <v>466</v>
      </c>
      <c r="X130" s="143">
        <f t="shared" si="3"/>
        <v>0.15</v>
      </c>
      <c r="Y130" s="124">
        <f t="shared" si="54"/>
        <v>0.4</v>
      </c>
      <c r="Z130" s="164" t="s">
        <v>511</v>
      </c>
      <c r="AA130" s="164" t="s">
        <v>528</v>
      </c>
      <c r="AB130" s="164" t="s">
        <v>532</v>
      </c>
      <c r="AC130" s="164" t="s">
        <v>984</v>
      </c>
      <c r="AD130" s="145">
        <f>IF(S130="x",AD128-(Y130*AD128),AD128-0)</f>
        <v>6.0466175999999983E-4</v>
      </c>
      <c r="AE130" s="145">
        <f>IF(T130="x",AE128-(Y130*AE128),AE128-0)</f>
        <v>0.44999999999999996</v>
      </c>
      <c r="AF130" s="247"/>
      <c r="AG130" s="236"/>
      <c r="AH130" s="215"/>
      <c r="AI130" s="236"/>
      <c r="AJ130" s="225"/>
      <c r="AK130" s="125"/>
      <c r="AL130" s="125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5"/>
      <c r="AW130" s="126"/>
    </row>
    <row r="131" spans="1:49" s="127" customFormat="1" ht="60" customHeight="1" x14ac:dyDescent="0.25">
      <c r="A131" s="219" t="s">
        <v>557</v>
      </c>
      <c r="B131" s="227" t="s">
        <v>743</v>
      </c>
      <c r="C131" s="231" t="s">
        <v>744</v>
      </c>
      <c r="D131" s="231" t="s">
        <v>745</v>
      </c>
      <c r="E131" s="231" t="s">
        <v>746</v>
      </c>
      <c r="F131" s="231" t="s">
        <v>687</v>
      </c>
      <c r="G131" s="213" t="str">
        <f>IF(F131="","",CONCATENATE("Posibilidad de ",LOWER(F131)," por ",LOWER(D131)," debido a ",LOWER(E131), " en ", LOWER(C131)))</f>
        <v>Posibilidad de perdida de disponibilidad por cambios de las condiciones establecidas en los tipos de licienciamientos o cambios obligatorios por innovación tecnologica sobre los servicios debido a gestión inadecuada de los acuerdos o contratos de licenciamentos con proveedores en correo electronico, internet</v>
      </c>
      <c r="H131" s="163" t="s">
        <v>779</v>
      </c>
      <c r="I131" s="231" t="s">
        <v>780</v>
      </c>
      <c r="J131" s="231">
        <v>7300</v>
      </c>
      <c r="K131" s="213" t="str">
        <f>IF(F131="","",IF(J131&gt;5000,"Muy Alta",IF(J131&gt;500,"Alta",IF(J131&gt;24,"Media",IF(J131&gt;2,"Baja",IF(J131&gt;0,"Muy Baja",""))))))</f>
        <v>Muy Alta</v>
      </c>
      <c r="L131" s="239" t="str">
        <f>IF(K131="Muy Alta","100%",IF(K131="Alta","80%",IF(K131="Media","60%",IF(K131="Baja","40%",IF(K131="Muy Baja","20%","")))))</f>
        <v>100%</v>
      </c>
      <c r="M131" s="227" t="s">
        <v>420</v>
      </c>
      <c r="N131" s="242" t="str">
        <f>IF(M131="Catastrófico","100%",IF(M131="Mayor","80%",IF(M131="Moderado","60%",IF(M131="Menor","40%",IF(M131="Leve","20%","")))))</f>
        <v>60%</v>
      </c>
      <c r="O131" s="210" t="str">
        <f>IF(K131&lt;&gt;"",IF(M131&lt;&gt;"",
IF(AND(K131 = "Muy Baja",M131 = "Leve"), "Bajo",
IF(AND(K131 = "Muy Baja",M131 = "Menor"), "Bajo",
IF(AND(K131 = "Muy Baja",M131 = "Moderado"), "Moderado",
IF(AND(K131 = "Muy Baja",M131 = "Mayor"), "Alto",
IF(AND(K131 = "Muy Baja",M131 = "Catastrófico"), "Extremo",
IF(AND(K131 = "Baja",M131 = "Leve"), "Bajo",
IF(AND(K131 = "Baja",M131 = "Menor"), "Moderado",
IF(AND(K131 = "Baja",M131 = "Moderado"), "Moderado",
IF(AND(K131 = "Baja",M131 = "Mayor"), "Alto",
IF(AND(K131 = "Baja",M131 = "Catastrófico"), "Extremo",
IF(AND(K131 = "Media",M131 = "Leve"), "Moderado",
IF(AND(K131 = "Media",M131 = "Menor"), "Moderado",
IF(AND(K131 = "Media",M131 = "Moderado"), " Moderado",
IF(AND(K131 = "Media",M131 = "Mayor"), "Alto",
IF(AND(K131 = "Media",M131 = "Catastrófico"), "Extremo",
IF(AND(K131 = "Alta",M131 = "Leve"), "Moderado",
IF(AND(K131 = "Alta",M131 = "Menor"), "Moderado",
IF(AND(K131 = "Alta",M131 = "Moderado"), "Alto",
IF(AND(K131 = "Alta",M131 = "Mayor"), "Alto",
IF(AND(K131 = "Alta",M131 = "Catastrófico"), "Extremo",
IF(AND(K131 = "Muy Alta",M131 = "Leve"), "Alto",
IF(AND(K131 = "Muy Alta",M131 = "Menor"), "Alto",
IF(AND(K131 = "Muy Alta",M131 = "Moderado"), "Alto",
IF(AND(K131 = "Muy Alta",M131 = "Mayor"), "Alto",
IF(AND(K131 = "Muy Alta",M131 = "Catastrófico"), "Extremo",
))))))))))))))))))))))))),"N/A"),"N/A")</f>
        <v>Alto</v>
      </c>
      <c r="P131" s="162" t="s">
        <v>957</v>
      </c>
      <c r="Q131" s="206" t="s">
        <v>958</v>
      </c>
      <c r="R131" s="162" t="s">
        <v>959</v>
      </c>
      <c r="S131" s="174" t="str">
        <f t="shared" si="30"/>
        <v>X</v>
      </c>
      <c r="T131" s="174" t="str">
        <f t="shared" si="50"/>
        <v/>
      </c>
      <c r="U131" s="162" t="s">
        <v>73</v>
      </c>
      <c r="V131" s="142">
        <f>IF(U131="","",IF(U131="Preventivo",25%,IF(U131="Detectivo",15%,IF(U131="Correctivo",10%))))</f>
        <v>0.25</v>
      </c>
      <c r="W131" s="162" t="s">
        <v>466</v>
      </c>
      <c r="X131" s="142">
        <f>IF(W131="","",IF(W131="Automático",25%,IF(W131="Manual",15%)))</f>
        <v>0.15</v>
      </c>
      <c r="Y131" s="120">
        <f>V131+X131</f>
        <v>0.4</v>
      </c>
      <c r="Z131" s="162" t="s">
        <v>511</v>
      </c>
      <c r="AA131" s="162" t="s">
        <v>528</v>
      </c>
      <c r="AB131" s="162" t="s">
        <v>532</v>
      </c>
      <c r="AC131" s="162"/>
      <c r="AD131" s="144">
        <f>IF(S131="x",L131-(L131*Y131),L131-0)</f>
        <v>0.6</v>
      </c>
      <c r="AE131" s="144">
        <f>IF(T131="x",N131-(N131*Y131),N131-0)</f>
        <v>0.6</v>
      </c>
      <c r="AF131" s="245" t="str">
        <f>IF(AND(AG131&lt;=100%,AG131&gt;80%),"Muy alta",IF(AND(AG131&lt;=80%,AG131&gt;60%),"Alta",IF(AND(AG131&lt;=60%,AG131&gt;40%),"Media",IF(AND(AG131&lt;=40%,AG131&gt;20%),"Baja",IF(AND(AG131&lt;=20%,AG131&gt;=0%),"Muy Baja")))))</f>
        <v>Muy Baja</v>
      </c>
      <c r="AG131" s="234">
        <f>AD139</f>
        <v>2.3327999999999998E-2</v>
      </c>
      <c r="AH131" s="213" t="str">
        <f>IF(AND(AI131&lt;=100%,AI131&gt;80%),"Catastrófico",IF(AND(AI131&lt;=80%,AI131&gt;60%),"Mayor",IF(AND(AI131&lt;=60%,AI131&gt;40%),"Moderado",IF(AND(AI131&lt;=40%,AI131&gt;20%),"Menor",IF(AND(AI131&lt;=20%,AI131&gt;=0%),"Leve")))))</f>
        <v>Menor</v>
      </c>
      <c r="AI131" s="234">
        <f>AE139</f>
        <v>0.33749999999999997</v>
      </c>
      <c r="AJ131" s="223" t="str">
        <f>IF(AF131&lt;&gt;"",IF(AH131&lt;&gt;"",
IF(AND(AF131 = "Muy Baja",AH131 = "Leve"), "Bajo",
IF(AND(AF131 = "Muy Baja",AH131 = "Menor"), "Bajo",
IF(AND(AF131 = "Muy Baja",AH131 = "Moderado"), "Moderado",
IF(AND(AF131 = "Muy Baja",AH131 = "Mayor"), "Alto",
IF(AND(AF131 = "Muy Baja",AH131 = "Catastrófico"), "Extremo",
IF(AND(AF131 = "Baja",AH131 = "Leve"), "Bajo",
IF(AND(AF131 = "Baja",AH131 = "Menor"), "Moderado",
IF(AND(AF131 = "Baja",AH131 = "Moderado"), "Moderado",
IF(AND(AF131 = "Baja",AH131 = "Mayor"), "Alto",
IF(AND(AF131 = "Baja",AH131 = "Catastrófico"), "Extremo",
IF(AND(AF131= "Media",AH131 = "Leve"), "Moderado",
IF(AND(AF131 = "Media",AH131 = "Menor"), "Moderado",
IF(AND(AF131 = "Media",AH131 = "Moderado"), " Moderado",
IF(AND(AF131 = "Media",AH131 = "Mayor"), "Alto",
IF(AND(AF131 = "Media",AH131 = "Catastrófico"), "Extremo",
IF(AND(AF131 = "Alta",AH131 = "Leve"), "Moderado",
IF(AND(AF131 = "Alta",AH131 = "Menor"), "Moderado",
IF(AND(AF131 = "Alta",AH131 = "Moderado"), "Alto",
IF(AND(AF131 = "Alta",AH131 = "Mayor"), "Alto",
IF(AND(AF131 = "Alta",AH131 = "Catastrófico"), "Extremo",
IF(AND(AF131 = "Muy Alta",AH131 = "Leve"), "Alto",
IF(AND(AF131 = "Muy Alta",AH131 = "Menor"), "Alto",
IF(AND(AF131 = "Muy Alta",AH131 = "Moderado"), "Alto",
IF(AND(AF131 = "Muy Alta",AH131 = "Mayor"), "Alto",
IF(AND(AF131 = "Muy Alta",AH131 = "Catastrófico"), "Extremo",
))))))))))))))))))))))))),"N/A"),"N/A")</f>
        <v>Bajo</v>
      </c>
      <c r="AK131" s="121"/>
      <c r="AL131" s="121"/>
      <c r="AM131" s="121"/>
      <c r="AN131" s="121"/>
      <c r="AO131" s="121"/>
      <c r="AP131" s="121"/>
      <c r="AQ131" s="121"/>
      <c r="AR131" s="121"/>
      <c r="AS131" s="121"/>
      <c r="AT131" s="121"/>
      <c r="AU131" s="121"/>
      <c r="AV131" s="121"/>
      <c r="AW131" s="122"/>
    </row>
    <row r="132" spans="1:49" s="127" customFormat="1" ht="60" customHeight="1" x14ac:dyDescent="0.25">
      <c r="A132" s="220"/>
      <c r="B132" s="228"/>
      <c r="C132" s="195"/>
      <c r="D132" s="195"/>
      <c r="E132" s="195"/>
      <c r="F132" s="195"/>
      <c r="G132" s="237"/>
      <c r="H132" s="192" t="s">
        <v>320</v>
      </c>
      <c r="I132" s="195"/>
      <c r="J132" s="195"/>
      <c r="K132" s="237"/>
      <c r="L132" s="324"/>
      <c r="M132" s="228"/>
      <c r="N132" s="325"/>
      <c r="O132" s="326"/>
      <c r="P132" s="173" t="s">
        <v>960</v>
      </c>
      <c r="Q132" s="195"/>
      <c r="R132" s="173" t="s">
        <v>961</v>
      </c>
      <c r="S132" s="176" t="str">
        <f t="shared" si="30"/>
        <v>X</v>
      </c>
      <c r="T132" s="176" t="str">
        <f t="shared" si="50"/>
        <v/>
      </c>
      <c r="U132" s="173" t="s">
        <v>73</v>
      </c>
      <c r="V132" s="166">
        <f t="shared" si="2"/>
        <v>0.25</v>
      </c>
      <c r="W132" s="173" t="s">
        <v>74</v>
      </c>
      <c r="X132" s="166">
        <f t="shared" ref="X132:X133" si="61">IF(W132="","",IF(W132="Automático",25%,IF(W132="Manual",15%)))</f>
        <v>0.25</v>
      </c>
      <c r="Y132" s="132">
        <f t="shared" ref="Y132:Y133" si="62">V132+X132</f>
        <v>0.5</v>
      </c>
      <c r="Z132" s="173" t="s">
        <v>511</v>
      </c>
      <c r="AA132" s="173" t="s">
        <v>528</v>
      </c>
      <c r="AB132" s="173" t="s">
        <v>77</v>
      </c>
      <c r="AC132" s="173" t="s">
        <v>985</v>
      </c>
      <c r="AD132" s="165">
        <f t="shared" ref="AD132" si="63">IF(S132="x",AD131-(Y132*AD131),AD131-0)</f>
        <v>0.3</v>
      </c>
      <c r="AE132" s="165">
        <f t="shared" ref="AE132" si="64">IF(T132="x",AE131-(Y132*AE131),AE131-0)</f>
        <v>0.6</v>
      </c>
      <c r="AF132" s="201"/>
      <c r="AG132" s="191"/>
      <c r="AH132" s="237"/>
      <c r="AI132" s="191"/>
      <c r="AJ132" s="238"/>
      <c r="AK132" s="181"/>
      <c r="AL132" s="181"/>
      <c r="AM132" s="181"/>
      <c r="AN132" s="181"/>
      <c r="AO132" s="181"/>
      <c r="AP132" s="181"/>
      <c r="AQ132" s="181"/>
      <c r="AR132" s="181"/>
      <c r="AS132" s="181"/>
      <c r="AT132" s="181"/>
      <c r="AU132" s="181"/>
      <c r="AV132" s="181"/>
      <c r="AW132" s="182"/>
    </row>
    <row r="133" spans="1:49" s="127" customFormat="1" ht="51" x14ac:dyDescent="0.25">
      <c r="A133" s="220"/>
      <c r="B133" s="228"/>
      <c r="C133" s="195"/>
      <c r="D133" s="195"/>
      <c r="E133" s="195"/>
      <c r="F133" s="195"/>
      <c r="G133" s="237"/>
      <c r="H133" s="195"/>
      <c r="I133" s="195"/>
      <c r="J133" s="195"/>
      <c r="K133" s="237"/>
      <c r="L133" s="324"/>
      <c r="M133" s="228"/>
      <c r="N133" s="325"/>
      <c r="O133" s="326"/>
      <c r="P133" s="163" t="s">
        <v>962</v>
      </c>
      <c r="Q133" s="163" t="s">
        <v>963</v>
      </c>
      <c r="R133" s="163" t="s">
        <v>964</v>
      </c>
      <c r="S133" s="176" t="str">
        <f t="shared" si="30"/>
        <v>X</v>
      </c>
      <c r="T133" s="176" t="str">
        <f t="shared" si="50"/>
        <v/>
      </c>
      <c r="U133" s="173" t="s">
        <v>73</v>
      </c>
      <c r="V133" s="166">
        <f t="shared" si="2"/>
        <v>0.25</v>
      </c>
      <c r="W133" s="173" t="s">
        <v>466</v>
      </c>
      <c r="X133" s="166">
        <f t="shared" si="61"/>
        <v>0.15</v>
      </c>
      <c r="Y133" s="132">
        <f t="shared" si="62"/>
        <v>0.4</v>
      </c>
      <c r="Z133" s="173" t="s">
        <v>75</v>
      </c>
      <c r="AA133" s="173" t="s">
        <v>528</v>
      </c>
      <c r="AB133" s="173" t="s">
        <v>77</v>
      </c>
      <c r="AC133" s="173" t="s">
        <v>986</v>
      </c>
      <c r="AD133" s="165">
        <f t="shared" ref="AD133:AD138" si="65">IF(S133="x",AD132-(Y133*AD132),AD132-0)</f>
        <v>0.18</v>
      </c>
      <c r="AE133" s="165">
        <f t="shared" ref="AE133:AE138" si="66">IF(T133="x",AE132-(Y133*AE132),AE132-0)</f>
        <v>0.6</v>
      </c>
      <c r="AF133" s="201"/>
      <c r="AG133" s="191"/>
      <c r="AH133" s="237"/>
      <c r="AI133" s="191"/>
      <c r="AJ133" s="238"/>
      <c r="AK133" s="181"/>
      <c r="AL133" s="181"/>
      <c r="AM133" s="181"/>
      <c r="AN133" s="181"/>
      <c r="AO133" s="181"/>
      <c r="AP133" s="181"/>
      <c r="AQ133" s="181"/>
      <c r="AR133" s="181"/>
      <c r="AS133" s="181"/>
      <c r="AT133" s="181"/>
      <c r="AU133" s="181"/>
      <c r="AV133" s="181"/>
      <c r="AW133" s="182"/>
    </row>
    <row r="134" spans="1:49" s="127" customFormat="1" ht="155.25" customHeight="1" x14ac:dyDescent="0.25">
      <c r="A134" s="220"/>
      <c r="B134" s="228"/>
      <c r="C134" s="195"/>
      <c r="D134" s="195"/>
      <c r="E134" s="195"/>
      <c r="F134" s="195"/>
      <c r="G134" s="214"/>
      <c r="H134" s="192" t="s">
        <v>781</v>
      </c>
      <c r="I134" s="195"/>
      <c r="J134" s="195"/>
      <c r="K134" s="214"/>
      <c r="L134" s="240"/>
      <c r="M134" s="229"/>
      <c r="N134" s="243"/>
      <c r="O134" s="211"/>
      <c r="P134" s="163" t="s">
        <v>951</v>
      </c>
      <c r="Q134" s="163" t="s">
        <v>954</v>
      </c>
      <c r="R134" s="163" t="s">
        <v>965</v>
      </c>
      <c r="S134" s="176" t="str">
        <f t="shared" si="30"/>
        <v/>
      </c>
      <c r="T134" s="176" t="str">
        <f t="shared" si="50"/>
        <v>X</v>
      </c>
      <c r="U134" s="173" t="s">
        <v>454</v>
      </c>
      <c r="V134" s="166">
        <f t="shared" si="2"/>
        <v>0.1</v>
      </c>
      <c r="W134" s="173" t="s">
        <v>466</v>
      </c>
      <c r="X134" s="134">
        <f t="shared" si="3"/>
        <v>0.15</v>
      </c>
      <c r="Y134" s="132">
        <f t="shared" ref="Y134:Y139" si="67">V134+X134</f>
        <v>0.25</v>
      </c>
      <c r="Z134" s="173" t="s">
        <v>511</v>
      </c>
      <c r="AA134" s="173" t="s">
        <v>528</v>
      </c>
      <c r="AB134" s="173" t="s">
        <v>532</v>
      </c>
      <c r="AC134" s="173"/>
      <c r="AD134" s="165">
        <f t="shared" si="65"/>
        <v>0.18</v>
      </c>
      <c r="AE134" s="165">
        <f t="shared" si="66"/>
        <v>0.44999999999999996</v>
      </c>
      <c r="AF134" s="246"/>
      <c r="AG134" s="235"/>
      <c r="AH134" s="214"/>
      <c r="AI134" s="235"/>
      <c r="AJ134" s="224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50"/>
    </row>
    <row r="135" spans="1:49" s="127" customFormat="1" ht="51" x14ac:dyDescent="0.25">
      <c r="A135" s="221"/>
      <c r="B135" s="229"/>
      <c r="C135" s="232"/>
      <c r="D135" s="232"/>
      <c r="E135" s="232"/>
      <c r="F135" s="232"/>
      <c r="G135" s="214"/>
      <c r="H135" s="195"/>
      <c r="I135" s="232"/>
      <c r="J135" s="232"/>
      <c r="K135" s="214"/>
      <c r="L135" s="240"/>
      <c r="M135" s="229"/>
      <c r="N135" s="243"/>
      <c r="O135" s="211"/>
      <c r="P135" s="163" t="s">
        <v>966</v>
      </c>
      <c r="Q135" s="163" t="s">
        <v>597</v>
      </c>
      <c r="R135" s="163" t="s">
        <v>964</v>
      </c>
      <c r="S135" s="176" t="str">
        <f t="shared" si="30"/>
        <v>X</v>
      </c>
      <c r="T135" s="176" t="str">
        <f t="shared" si="50"/>
        <v/>
      </c>
      <c r="U135" s="163" t="s">
        <v>73</v>
      </c>
      <c r="V135" s="166">
        <f t="shared" si="2"/>
        <v>0.25</v>
      </c>
      <c r="W135" s="163" t="s">
        <v>466</v>
      </c>
      <c r="X135" s="134">
        <f t="shared" si="3"/>
        <v>0.15</v>
      </c>
      <c r="Y135" s="132">
        <f t="shared" si="67"/>
        <v>0.4</v>
      </c>
      <c r="Z135" s="163" t="s">
        <v>77</v>
      </c>
      <c r="AA135" s="163" t="s">
        <v>528</v>
      </c>
      <c r="AB135" s="163" t="s">
        <v>77</v>
      </c>
      <c r="AC135" s="163" t="s">
        <v>981</v>
      </c>
      <c r="AD135" s="165">
        <f t="shared" si="65"/>
        <v>0.108</v>
      </c>
      <c r="AE135" s="165">
        <f t="shared" si="66"/>
        <v>0.44999999999999996</v>
      </c>
      <c r="AF135" s="246"/>
      <c r="AG135" s="235"/>
      <c r="AH135" s="214"/>
      <c r="AI135" s="235"/>
      <c r="AJ135" s="224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50"/>
    </row>
    <row r="136" spans="1:49" s="127" customFormat="1" ht="38.25" x14ac:dyDescent="0.25">
      <c r="A136" s="221"/>
      <c r="B136" s="229"/>
      <c r="C136" s="232"/>
      <c r="D136" s="232"/>
      <c r="E136" s="232"/>
      <c r="F136" s="232"/>
      <c r="G136" s="214"/>
      <c r="H136" s="163" t="s">
        <v>782</v>
      </c>
      <c r="I136" s="232"/>
      <c r="J136" s="232"/>
      <c r="K136" s="214"/>
      <c r="L136" s="240"/>
      <c r="M136" s="229"/>
      <c r="N136" s="243"/>
      <c r="O136" s="211"/>
      <c r="P136" s="163" t="s">
        <v>967</v>
      </c>
      <c r="Q136" s="163" t="s">
        <v>968</v>
      </c>
      <c r="R136" s="163" t="s">
        <v>969</v>
      </c>
      <c r="S136" s="176" t="str">
        <f t="shared" si="30"/>
        <v/>
      </c>
      <c r="T136" s="176" t="str">
        <f t="shared" si="50"/>
        <v>X</v>
      </c>
      <c r="U136" s="163" t="s">
        <v>454</v>
      </c>
      <c r="V136" s="134">
        <f t="shared" si="2"/>
        <v>0.1</v>
      </c>
      <c r="W136" s="163" t="s">
        <v>466</v>
      </c>
      <c r="X136" s="134">
        <f t="shared" si="3"/>
        <v>0.15</v>
      </c>
      <c r="Y136" s="132">
        <f t="shared" si="67"/>
        <v>0.25</v>
      </c>
      <c r="Z136" s="163" t="s">
        <v>75</v>
      </c>
      <c r="AA136" s="163" t="s">
        <v>528</v>
      </c>
      <c r="AB136" s="163" t="s">
        <v>77</v>
      </c>
      <c r="AC136" s="163" t="s">
        <v>981</v>
      </c>
      <c r="AD136" s="165">
        <f t="shared" si="65"/>
        <v>0.108</v>
      </c>
      <c r="AE136" s="165">
        <f t="shared" si="66"/>
        <v>0.33749999999999997</v>
      </c>
      <c r="AF136" s="246"/>
      <c r="AG136" s="235"/>
      <c r="AH136" s="214"/>
      <c r="AI136" s="235"/>
      <c r="AJ136" s="224"/>
      <c r="AK136" s="149"/>
      <c r="AL136" s="149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9"/>
      <c r="AW136" s="150"/>
    </row>
    <row r="137" spans="1:49" s="127" customFormat="1" ht="51" x14ac:dyDescent="0.25">
      <c r="A137" s="221"/>
      <c r="B137" s="229"/>
      <c r="C137" s="232"/>
      <c r="D137" s="232"/>
      <c r="E137" s="232"/>
      <c r="F137" s="232"/>
      <c r="G137" s="214"/>
      <c r="H137" s="163" t="s">
        <v>783</v>
      </c>
      <c r="I137" s="232"/>
      <c r="J137" s="232"/>
      <c r="K137" s="214"/>
      <c r="L137" s="240"/>
      <c r="M137" s="229"/>
      <c r="N137" s="243"/>
      <c r="O137" s="211"/>
      <c r="P137" s="163" t="s">
        <v>970</v>
      </c>
      <c r="Q137" s="163" t="s">
        <v>597</v>
      </c>
      <c r="R137" s="163" t="s">
        <v>971</v>
      </c>
      <c r="S137" s="176" t="str">
        <f t="shared" si="30"/>
        <v>X</v>
      </c>
      <c r="T137" s="176" t="str">
        <f t="shared" si="50"/>
        <v/>
      </c>
      <c r="U137" s="163" t="s">
        <v>73</v>
      </c>
      <c r="V137" s="134">
        <f t="shared" si="2"/>
        <v>0.25</v>
      </c>
      <c r="W137" s="163" t="s">
        <v>466</v>
      </c>
      <c r="X137" s="134">
        <f t="shared" si="3"/>
        <v>0.15</v>
      </c>
      <c r="Y137" s="132">
        <f t="shared" si="67"/>
        <v>0.4</v>
      </c>
      <c r="Z137" s="163" t="s">
        <v>75</v>
      </c>
      <c r="AA137" s="163" t="s">
        <v>528</v>
      </c>
      <c r="AB137" s="163" t="s">
        <v>77</v>
      </c>
      <c r="AC137" s="163" t="s">
        <v>981</v>
      </c>
      <c r="AD137" s="165">
        <f t="shared" si="65"/>
        <v>6.4799999999999996E-2</v>
      </c>
      <c r="AE137" s="165">
        <f t="shared" si="66"/>
        <v>0.33749999999999997</v>
      </c>
      <c r="AF137" s="246"/>
      <c r="AG137" s="235"/>
      <c r="AH137" s="214"/>
      <c r="AI137" s="235"/>
      <c r="AJ137" s="224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50"/>
    </row>
    <row r="138" spans="1:49" s="127" customFormat="1" ht="38.25" x14ac:dyDescent="0.25">
      <c r="A138" s="221"/>
      <c r="B138" s="229"/>
      <c r="C138" s="232"/>
      <c r="D138" s="232"/>
      <c r="E138" s="232"/>
      <c r="F138" s="232"/>
      <c r="G138" s="214"/>
      <c r="H138" s="163" t="s">
        <v>784</v>
      </c>
      <c r="I138" s="232"/>
      <c r="J138" s="232"/>
      <c r="K138" s="214"/>
      <c r="L138" s="240"/>
      <c r="M138" s="229"/>
      <c r="N138" s="243"/>
      <c r="O138" s="211"/>
      <c r="P138" s="163" t="s">
        <v>850</v>
      </c>
      <c r="Q138" s="163" t="s">
        <v>851</v>
      </c>
      <c r="R138" s="163" t="s">
        <v>852</v>
      </c>
      <c r="S138" s="176" t="str">
        <f t="shared" si="30"/>
        <v>X</v>
      </c>
      <c r="T138" s="176" t="str">
        <f t="shared" si="50"/>
        <v/>
      </c>
      <c r="U138" s="163" t="s">
        <v>73</v>
      </c>
      <c r="V138" s="134">
        <f t="shared" si="2"/>
        <v>0.25</v>
      </c>
      <c r="W138" s="163" t="s">
        <v>466</v>
      </c>
      <c r="X138" s="134">
        <f t="shared" si="3"/>
        <v>0.15</v>
      </c>
      <c r="Y138" s="132">
        <f t="shared" si="67"/>
        <v>0.4</v>
      </c>
      <c r="Z138" s="163" t="s">
        <v>511</v>
      </c>
      <c r="AA138" s="163" t="s">
        <v>528</v>
      </c>
      <c r="AB138" s="163" t="s">
        <v>532</v>
      </c>
      <c r="AC138" s="163"/>
      <c r="AD138" s="165">
        <f t="shared" si="65"/>
        <v>3.8879999999999998E-2</v>
      </c>
      <c r="AE138" s="165">
        <f t="shared" si="66"/>
        <v>0.33749999999999997</v>
      </c>
      <c r="AF138" s="246"/>
      <c r="AG138" s="235"/>
      <c r="AH138" s="214"/>
      <c r="AI138" s="235"/>
      <c r="AJ138" s="224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9"/>
      <c r="AW138" s="150"/>
    </row>
    <row r="139" spans="1:49" s="127" customFormat="1" ht="51" x14ac:dyDescent="0.25">
      <c r="A139" s="254"/>
      <c r="B139" s="255"/>
      <c r="C139" s="192"/>
      <c r="D139" s="192"/>
      <c r="E139" s="192"/>
      <c r="F139" s="192"/>
      <c r="G139" s="214"/>
      <c r="H139" s="192" t="s">
        <v>785</v>
      </c>
      <c r="I139" s="192"/>
      <c r="J139" s="192"/>
      <c r="K139" s="214"/>
      <c r="L139" s="240"/>
      <c r="M139" s="229"/>
      <c r="N139" s="243"/>
      <c r="O139" s="211"/>
      <c r="P139" s="192" t="s">
        <v>966</v>
      </c>
      <c r="Q139" s="163" t="s">
        <v>597</v>
      </c>
      <c r="R139" s="192" t="s">
        <v>964</v>
      </c>
      <c r="S139" s="217" t="str">
        <f>IF(U139="Correctivo","",IF(U139="","","X"))</f>
        <v>X</v>
      </c>
      <c r="T139" s="217" t="str">
        <f t="shared" si="50"/>
        <v/>
      </c>
      <c r="U139" s="192" t="s">
        <v>73</v>
      </c>
      <c r="V139" s="196">
        <f t="shared" si="2"/>
        <v>0.25</v>
      </c>
      <c r="W139" s="192" t="s">
        <v>466</v>
      </c>
      <c r="X139" s="196">
        <f t="shared" si="3"/>
        <v>0.15</v>
      </c>
      <c r="Y139" s="198">
        <f t="shared" si="67"/>
        <v>0.4</v>
      </c>
      <c r="Z139" s="192" t="s">
        <v>77</v>
      </c>
      <c r="AA139" s="192" t="s">
        <v>528</v>
      </c>
      <c r="AB139" s="192" t="s">
        <v>77</v>
      </c>
      <c r="AC139" s="192" t="s">
        <v>981</v>
      </c>
      <c r="AD139" s="188">
        <f t="shared" ref="AD139" si="68">IF(S139="x",AD138-(Y139*AD138),AD138-0)</f>
        <v>2.3327999999999998E-2</v>
      </c>
      <c r="AE139" s="188">
        <f t="shared" ref="AE139" si="69">IF(T139="x",AE138-(Y139*AE138),AE138-0)</f>
        <v>0.33749999999999997</v>
      </c>
      <c r="AF139" s="246"/>
      <c r="AG139" s="235"/>
      <c r="AH139" s="214"/>
      <c r="AI139" s="235"/>
      <c r="AJ139" s="224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50"/>
    </row>
    <row r="140" spans="1:49" s="127" customFormat="1" ht="51" x14ac:dyDescent="0.25">
      <c r="A140" s="226"/>
      <c r="B140" s="230"/>
      <c r="C140" s="233"/>
      <c r="D140" s="233"/>
      <c r="E140" s="233"/>
      <c r="F140" s="233"/>
      <c r="G140" s="215"/>
      <c r="H140" s="193"/>
      <c r="I140" s="233"/>
      <c r="J140" s="233"/>
      <c r="K140" s="215"/>
      <c r="L140" s="241"/>
      <c r="M140" s="230"/>
      <c r="N140" s="244"/>
      <c r="O140" s="212"/>
      <c r="P140" s="193"/>
      <c r="Q140" s="164" t="s">
        <v>963</v>
      </c>
      <c r="R140" s="193"/>
      <c r="S140" s="256"/>
      <c r="T140" s="256"/>
      <c r="U140" s="193"/>
      <c r="V140" s="197"/>
      <c r="W140" s="193"/>
      <c r="X140" s="197"/>
      <c r="Y140" s="199"/>
      <c r="Z140" s="193"/>
      <c r="AA140" s="193"/>
      <c r="AB140" s="193"/>
      <c r="AC140" s="193"/>
      <c r="AD140" s="189"/>
      <c r="AE140" s="189"/>
      <c r="AF140" s="247"/>
      <c r="AG140" s="236"/>
      <c r="AH140" s="215"/>
      <c r="AI140" s="236"/>
      <c r="AJ140" s="225"/>
      <c r="AK140" s="125"/>
      <c r="AL140" s="125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5"/>
      <c r="AW140" s="126"/>
    </row>
    <row r="141" spans="1:49" s="127" customFormat="1" ht="27" x14ac:dyDescent="0.25">
      <c r="A141" s="219"/>
      <c r="B141" s="227"/>
      <c r="C141" s="231"/>
      <c r="D141" s="231"/>
      <c r="E141" s="231"/>
      <c r="F141" s="231"/>
      <c r="G141" s="213" t="str">
        <f>IF(F141="","",CONCATENATE("Posibilidad de ",LOWER(F141)," por ",LOWER(D141)," debido a ",LOWER(E141), " en ", LOWER(C141)))</f>
        <v/>
      </c>
      <c r="H141" s="162"/>
      <c r="I141" s="231"/>
      <c r="J141" s="231"/>
      <c r="K141" s="213" t="str">
        <f>IF(F141="","",IF(J141&gt;5000,"Muy Alta",IF(J141&gt;500,"Alta",IF(J141&gt;24,"Media",IF(J141&gt;2,"Baja",IF(J141&gt;0,"Muy Baja",""))))))</f>
        <v/>
      </c>
      <c r="L141" s="239" t="str">
        <f>IF(K141="Muy Alta","100%",IF(K141="Alta","80%",IF(K141="Media","60%",IF(K141="Baja","40%",IF(K141="Muy Baja","20%","")))))</f>
        <v/>
      </c>
      <c r="M141" s="227"/>
      <c r="N141" s="242" t="str">
        <f>IF(M141="Catastrófico","100%",IF(M141="Mayor","80%",IF(M141="Moderado","60%",IF(M141="Menor","40%",IF(M141="Leve","20%","")))))</f>
        <v/>
      </c>
      <c r="O141" s="210" t="str">
        <f>IF(K141&lt;&gt;"",IF(M141&lt;&gt;"",
IF(AND(K141 = "Muy Baja",M141 = "Leve"), "Bajo",
IF(AND(K141 = "Muy Baja",M141 = "Menor"), "Bajo",
IF(AND(K141 = "Muy Baja",M141 = "Moderado"), "Moderado",
IF(AND(K141 = "Muy Baja",M141 = "Mayor"), "Alto",
IF(AND(K141 = "Muy Baja",M141 = "Catastrófico"), "Extremo",
IF(AND(K141 = "Baja",M141 = "Leve"), "Bajo",
IF(AND(K141 = "Baja",M141 = "Menor"), "Moderado",
IF(AND(K141 = "Baja",M141 = "Moderado"), "Moderado",
IF(AND(K141 = "Baja",M141 = "Mayor"), "Alto",
IF(AND(K141 = "Baja",M141 = "Catastrófico"), "Extremo",
IF(AND(K141 = "Media",M141 = "Leve"), "Moderado",
IF(AND(K141 = "Media",M141 = "Menor"), "Moderado",
IF(AND(K141 = "Media",M141 = "Moderado"), " Moderado",
IF(AND(K141 = "Media",M141 = "Mayor"), "Alto",
IF(AND(K141 = "Media",M141 = "Catastrófico"), "Extremo",
IF(AND(K141 = "Alta",M141 = "Leve"), "Moderado",
IF(AND(K141 = "Alta",M141 = "Menor"), "Moderado",
IF(AND(K141 = "Alta",M141 = "Moderado"), "Alto",
IF(AND(K141 = "Alta",M141 = "Mayor"), "Alto",
IF(AND(K141 = "Alta",M141 = "Catastrófico"), "Extremo",
IF(AND(K141 = "Muy Alta",M141 = "Leve"), "Alto",
IF(AND(K141 = "Muy Alta",M141 = "Menor"), "Alto",
IF(AND(K141 = "Muy Alta",M141 = "Moderado"), "Alto",
IF(AND(K141 = "Muy Alta",M141 = "Mayor"), "Alto",
IF(AND(K141 = "Muy Alta",M141 = "Catastrófico"), "Extremo",
))))))))))))))))))))))))),"N/A"),"N/A")</f>
        <v>N/A</v>
      </c>
      <c r="P141" s="136"/>
      <c r="Q141" s="138"/>
      <c r="R141" s="138"/>
      <c r="S141" s="119"/>
      <c r="T141" s="119"/>
      <c r="U141" s="138"/>
      <c r="V141" s="142" t="str">
        <f>IF(U141="","",IF(U141="Preventivo",25%,IF(U141="Detectivo",15%,IF(U141="Correctivo",10%))))</f>
        <v/>
      </c>
      <c r="W141" s="138"/>
      <c r="X141" s="142" t="str">
        <f>IF(W141="","",IF(W141="Automático",25%,IF(W141="Manual",15%)))</f>
        <v/>
      </c>
      <c r="Y141" s="120" t="e">
        <f>V141+X141</f>
        <v>#VALUE!</v>
      </c>
      <c r="Z141" s="138"/>
      <c r="AA141" s="138"/>
      <c r="AB141" s="138"/>
      <c r="AC141" s="138"/>
      <c r="AD141" s="144" t="e">
        <f>IF(S141="x",L141-(L141*Y141),L141-0)</f>
        <v>#VALUE!</v>
      </c>
      <c r="AE141" s="144" t="e">
        <f>IF(T141="x",N141-(N141*Y141),N141-0)</f>
        <v>#VALUE!</v>
      </c>
      <c r="AF141" s="245" t="e">
        <f>IF(AND(AG141&lt;=100%,AG141&gt;80%),"Muy alta",IF(AND(AG141&lt;=80%,AG141&gt;60%),"Alta",IF(AND(AG141&lt;=60%,AG141&gt;40%),"Media",IF(AND(AG141&lt;=40%,AG141&gt;20%),"Baja",IF(AND(AG141&lt;=20%,AG141&gt;=0%),"Muy Baja")))))</f>
        <v>#VALUE!</v>
      </c>
      <c r="AG141" s="234" t="e">
        <f>AD148</f>
        <v>#VALUE!</v>
      </c>
      <c r="AH141" s="213" t="e">
        <f>IF(AND(AI141&lt;=100%,AI141&gt;80%),"Catastrófico",IF(AND(AI141&lt;=80%,AI141&gt;60%),"Mayor",IF(AND(AI141&lt;=60%,AI141&gt;40%),"Moderado",IF(AND(AI141&lt;=40%,AI141&gt;20%),"Menor",IF(AND(AI141&lt;=20%,AI141&gt;=0%),"Leve")))))</f>
        <v>#VALUE!</v>
      </c>
      <c r="AI141" s="234" t="e">
        <f>AE148</f>
        <v>#VALUE!</v>
      </c>
      <c r="AJ141" s="223" t="e">
        <f>IF(AF141&lt;&gt;"",IF(AH141&lt;&gt;"",
IF(AND(AF141 = "Muy Baja",AH141 = "Leve"), "Bajo",
IF(AND(AF141 = "Muy Baja",AH141 = "Menor"), "Bajo",
IF(AND(AF141 = "Muy Baja",AH141 = "Moderado"), "Moderado",
IF(AND(AF141 = "Muy Baja",AH141 = "Mayor"), "Alto",
IF(AND(AF141 = "Muy Baja",AH141 = "Catastrófico"), "Extremo",
IF(AND(AF141 = "Baja",AH141 = "Leve"), "Bajo",
IF(AND(AF141 = "Baja",AH141 = "Menor"), "Moderado",
IF(AND(AF141 = "Baja",AH141 = "Moderado"), "Moderado",
IF(AND(AF141 = "Baja",AH141 = "Mayor"), "Alto",
IF(AND(AF141 = "Baja",AH141 = "Catastrófico"), "Extremo",
IF(AND(AF141= "Media",AH141 = "Leve"), "Moderado",
IF(AND(AF141 = "Media",AH141 = "Menor"), "Moderado",
IF(AND(AF141 = "Media",AH141 = "Moderado"), " Moderado",
IF(AND(AF141 = "Media",AH141 = "Mayor"), "Alto",
IF(AND(AF141 = "Media",AH141 = "Catastrófico"), "Extremo",
IF(AND(AF141 = "Alta",AH141 = "Leve"), "Moderado",
IF(AND(AF141 = "Alta",AH141 = "Menor"), "Moderado",
IF(AND(AF141 = "Alta",AH141 = "Moderado"), "Alto",
IF(AND(AF141 = "Alta",AH141 = "Mayor"), "Alto",
IF(AND(AF141 = "Alta",AH141 = "Catastrófico"), "Extremo",
IF(AND(AF141 = "Muy Alta",AH141 = "Leve"), "Alto",
IF(AND(AF141 = "Muy Alta",AH141 = "Menor"), "Alto",
IF(AND(AF141 = "Muy Alta",AH141 = "Moderado"), "Alto",
IF(AND(AF141 = "Muy Alta",AH141 = "Mayor"), "Alto",
IF(AND(AF141 = "Muy Alta",AH141 = "Catastrófico"), "Extremo",
))))))))))))))))))))))))),"N/A"),"N/A")</f>
        <v>#VALUE!</v>
      </c>
      <c r="AK141" s="121"/>
      <c r="AL141" s="121"/>
      <c r="AM141" s="121"/>
      <c r="AN141" s="121"/>
      <c r="AO141" s="121"/>
      <c r="AP141" s="121"/>
      <c r="AQ141" s="121"/>
      <c r="AR141" s="121"/>
      <c r="AS141" s="121"/>
      <c r="AT141" s="121"/>
      <c r="AU141" s="121"/>
      <c r="AV141" s="121"/>
      <c r="AW141" s="122"/>
    </row>
    <row r="142" spans="1:49" s="127" customFormat="1" ht="27" x14ac:dyDescent="0.25">
      <c r="A142" s="221"/>
      <c r="B142" s="229"/>
      <c r="C142" s="232"/>
      <c r="D142" s="232"/>
      <c r="E142" s="232"/>
      <c r="F142" s="232"/>
      <c r="G142" s="214"/>
      <c r="H142" s="163"/>
      <c r="I142" s="232"/>
      <c r="J142" s="232"/>
      <c r="K142" s="214"/>
      <c r="L142" s="240"/>
      <c r="M142" s="229"/>
      <c r="N142" s="243"/>
      <c r="O142" s="211"/>
      <c r="P142" s="147"/>
      <c r="Q142" s="131"/>
      <c r="R142" s="131"/>
      <c r="S142" s="148"/>
      <c r="T142" s="148"/>
      <c r="U142" s="131"/>
      <c r="V142" s="134" t="str">
        <f t="shared" si="2"/>
        <v/>
      </c>
      <c r="W142" s="131"/>
      <c r="X142" s="134" t="str">
        <f t="shared" si="3"/>
        <v/>
      </c>
      <c r="Y142" s="132" t="e">
        <f t="shared" ref="Y142:Y148" si="70">V142+X142</f>
        <v>#VALUE!</v>
      </c>
      <c r="Z142" s="131"/>
      <c r="AA142" s="131"/>
      <c r="AB142" s="131"/>
      <c r="AC142" s="131"/>
      <c r="AD142" s="133" t="e">
        <f t="shared" ref="AD142:AD148" si="71">IF(S142="x",AD141-(Y142*AD141),AD141-0)</f>
        <v>#VALUE!</v>
      </c>
      <c r="AE142" s="133" t="e">
        <f t="shared" ref="AE142:AE148" si="72">IF(T142="x",AE141-(Y142*AE141),AE141-0)</f>
        <v>#VALUE!</v>
      </c>
      <c r="AF142" s="246"/>
      <c r="AG142" s="235"/>
      <c r="AH142" s="214"/>
      <c r="AI142" s="235"/>
      <c r="AJ142" s="224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9"/>
      <c r="AW142" s="150"/>
    </row>
    <row r="143" spans="1:49" s="127" customFormat="1" ht="27" x14ac:dyDescent="0.25">
      <c r="A143" s="221"/>
      <c r="B143" s="229"/>
      <c r="C143" s="232"/>
      <c r="D143" s="232"/>
      <c r="E143" s="232"/>
      <c r="F143" s="232"/>
      <c r="G143" s="214"/>
      <c r="H143" s="163"/>
      <c r="I143" s="232"/>
      <c r="J143" s="232"/>
      <c r="K143" s="214"/>
      <c r="L143" s="240"/>
      <c r="M143" s="229"/>
      <c r="N143" s="243"/>
      <c r="O143" s="211"/>
      <c r="P143" s="147"/>
      <c r="Q143" s="131"/>
      <c r="R143" s="131"/>
      <c r="S143" s="148"/>
      <c r="T143" s="148"/>
      <c r="U143" s="131"/>
      <c r="V143" s="134" t="str">
        <f t="shared" ref="V143:V148" si="73">IF(U143="","",IF(U143="Preventivo",25%,IF(U143="Detectivo",15%,IF(U143="Correctivo",10%))))</f>
        <v/>
      </c>
      <c r="W143" s="131"/>
      <c r="X143" s="134" t="str">
        <f t="shared" ref="X143:X148" si="74">IF(W143="","",IF(W143="Automático",25%,IF(W143="Manual",15%)))</f>
        <v/>
      </c>
      <c r="Y143" s="132" t="e">
        <f t="shared" si="70"/>
        <v>#VALUE!</v>
      </c>
      <c r="Z143" s="131"/>
      <c r="AA143" s="131"/>
      <c r="AB143" s="131"/>
      <c r="AC143" s="131"/>
      <c r="AD143" s="133" t="e">
        <f t="shared" si="71"/>
        <v>#VALUE!</v>
      </c>
      <c r="AE143" s="133" t="e">
        <f t="shared" si="72"/>
        <v>#VALUE!</v>
      </c>
      <c r="AF143" s="246"/>
      <c r="AG143" s="235"/>
      <c r="AH143" s="214"/>
      <c r="AI143" s="235"/>
      <c r="AJ143" s="224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9"/>
      <c r="AW143" s="150"/>
    </row>
    <row r="144" spans="1:49" s="127" customFormat="1" ht="27" x14ac:dyDescent="0.25">
      <c r="A144" s="221"/>
      <c r="B144" s="229"/>
      <c r="C144" s="232"/>
      <c r="D144" s="232"/>
      <c r="E144" s="232"/>
      <c r="F144" s="232"/>
      <c r="G144" s="214"/>
      <c r="H144" s="163"/>
      <c r="I144" s="232"/>
      <c r="J144" s="232"/>
      <c r="K144" s="214"/>
      <c r="L144" s="240"/>
      <c r="M144" s="229"/>
      <c r="N144" s="243"/>
      <c r="O144" s="211"/>
      <c r="P144" s="147"/>
      <c r="Q144" s="131"/>
      <c r="R144" s="131"/>
      <c r="S144" s="148"/>
      <c r="T144" s="148"/>
      <c r="U144" s="131"/>
      <c r="V144" s="134" t="str">
        <f t="shared" si="73"/>
        <v/>
      </c>
      <c r="W144" s="131"/>
      <c r="X144" s="134" t="str">
        <f t="shared" si="74"/>
        <v/>
      </c>
      <c r="Y144" s="132" t="e">
        <f t="shared" si="70"/>
        <v>#VALUE!</v>
      </c>
      <c r="Z144" s="131"/>
      <c r="AA144" s="131"/>
      <c r="AB144" s="131"/>
      <c r="AC144" s="131"/>
      <c r="AD144" s="133" t="e">
        <f t="shared" si="71"/>
        <v>#VALUE!</v>
      </c>
      <c r="AE144" s="133" t="e">
        <f t="shared" si="72"/>
        <v>#VALUE!</v>
      </c>
      <c r="AF144" s="246"/>
      <c r="AG144" s="235"/>
      <c r="AH144" s="214"/>
      <c r="AI144" s="235"/>
      <c r="AJ144" s="224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50"/>
    </row>
    <row r="145" spans="1:49" s="127" customFormat="1" ht="27" x14ac:dyDescent="0.25">
      <c r="A145" s="221"/>
      <c r="B145" s="229"/>
      <c r="C145" s="232"/>
      <c r="D145" s="232"/>
      <c r="E145" s="232"/>
      <c r="F145" s="232"/>
      <c r="G145" s="214"/>
      <c r="H145" s="163"/>
      <c r="I145" s="232"/>
      <c r="J145" s="232"/>
      <c r="K145" s="214"/>
      <c r="L145" s="240"/>
      <c r="M145" s="229"/>
      <c r="N145" s="243"/>
      <c r="O145" s="211"/>
      <c r="P145" s="147"/>
      <c r="Q145" s="131"/>
      <c r="R145" s="131"/>
      <c r="S145" s="148"/>
      <c r="T145" s="148"/>
      <c r="U145" s="131"/>
      <c r="V145" s="134" t="str">
        <f t="shared" si="73"/>
        <v/>
      </c>
      <c r="W145" s="131"/>
      <c r="X145" s="134" t="str">
        <f t="shared" si="74"/>
        <v/>
      </c>
      <c r="Y145" s="132" t="e">
        <f t="shared" si="70"/>
        <v>#VALUE!</v>
      </c>
      <c r="Z145" s="131"/>
      <c r="AA145" s="131"/>
      <c r="AB145" s="131"/>
      <c r="AC145" s="131"/>
      <c r="AD145" s="133" t="e">
        <f t="shared" si="71"/>
        <v>#VALUE!</v>
      </c>
      <c r="AE145" s="133" t="e">
        <f t="shared" si="72"/>
        <v>#VALUE!</v>
      </c>
      <c r="AF145" s="246"/>
      <c r="AG145" s="235"/>
      <c r="AH145" s="214"/>
      <c r="AI145" s="235"/>
      <c r="AJ145" s="224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50"/>
    </row>
    <row r="146" spans="1:49" s="127" customFormat="1" ht="27" x14ac:dyDescent="0.25">
      <c r="A146" s="221"/>
      <c r="B146" s="229"/>
      <c r="C146" s="232"/>
      <c r="D146" s="232"/>
      <c r="E146" s="232"/>
      <c r="F146" s="232"/>
      <c r="G146" s="214"/>
      <c r="H146" s="163"/>
      <c r="I146" s="232"/>
      <c r="J146" s="232"/>
      <c r="K146" s="214"/>
      <c r="L146" s="240"/>
      <c r="M146" s="229"/>
      <c r="N146" s="243"/>
      <c r="O146" s="211"/>
      <c r="P146" s="147"/>
      <c r="Q146" s="131"/>
      <c r="R146" s="131"/>
      <c r="S146" s="148"/>
      <c r="T146" s="148"/>
      <c r="U146" s="131"/>
      <c r="V146" s="134" t="str">
        <f t="shared" si="73"/>
        <v/>
      </c>
      <c r="W146" s="131"/>
      <c r="X146" s="134" t="str">
        <f t="shared" si="74"/>
        <v/>
      </c>
      <c r="Y146" s="132" t="e">
        <f t="shared" si="70"/>
        <v>#VALUE!</v>
      </c>
      <c r="Z146" s="131"/>
      <c r="AA146" s="131"/>
      <c r="AB146" s="131"/>
      <c r="AC146" s="131"/>
      <c r="AD146" s="133" t="e">
        <f t="shared" si="71"/>
        <v>#VALUE!</v>
      </c>
      <c r="AE146" s="133" t="e">
        <f t="shared" si="72"/>
        <v>#VALUE!</v>
      </c>
      <c r="AF146" s="246"/>
      <c r="AG146" s="235"/>
      <c r="AH146" s="214"/>
      <c r="AI146" s="235"/>
      <c r="AJ146" s="224"/>
      <c r="AK146" s="149"/>
      <c r="AL146" s="149"/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9"/>
      <c r="AW146" s="150"/>
    </row>
    <row r="147" spans="1:49" s="127" customFormat="1" ht="27" x14ac:dyDescent="0.25">
      <c r="A147" s="221"/>
      <c r="B147" s="229"/>
      <c r="C147" s="232"/>
      <c r="D147" s="232"/>
      <c r="E147" s="232"/>
      <c r="F147" s="232"/>
      <c r="G147" s="214"/>
      <c r="H147" s="163"/>
      <c r="I147" s="232"/>
      <c r="J147" s="232"/>
      <c r="K147" s="214"/>
      <c r="L147" s="240"/>
      <c r="M147" s="229"/>
      <c r="N147" s="243"/>
      <c r="O147" s="211"/>
      <c r="P147" s="147"/>
      <c r="Q147" s="131"/>
      <c r="R147" s="131"/>
      <c r="S147" s="148"/>
      <c r="T147" s="148"/>
      <c r="U147" s="131"/>
      <c r="V147" s="134" t="str">
        <f t="shared" si="73"/>
        <v/>
      </c>
      <c r="W147" s="131"/>
      <c r="X147" s="134" t="str">
        <f t="shared" si="74"/>
        <v/>
      </c>
      <c r="Y147" s="132" t="e">
        <f t="shared" si="70"/>
        <v>#VALUE!</v>
      </c>
      <c r="Z147" s="131"/>
      <c r="AA147" s="131"/>
      <c r="AB147" s="131"/>
      <c r="AC147" s="131"/>
      <c r="AD147" s="133" t="e">
        <f t="shared" si="71"/>
        <v>#VALUE!</v>
      </c>
      <c r="AE147" s="133" t="e">
        <f t="shared" si="72"/>
        <v>#VALUE!</v>
      </c>
      <c r="AF147" s="246"/>
      <c r="AG147" s="235"/>
      <c r="AH147" s="214"/>
      <c r="AI147" s="235"/>
      <c r="AJ147" s="224"/>
      <c r="AK147" s="149"/>
      <c r="AL147" s="149"/>
      <c r="AM147" s="149"/>
      <c r="AN147" s="149"/>
      <c r="AO147" s="149"/>
      <c r="AP147" s="149"/>
      <c r="AQ147" s="149"/>
      <c r="AR147" s="149"/>
      <c r="AS147" s="149"/>
      <c r="AT147" s="149"/>
      <c r="AU147" s="149"/>
      <c r="AV147" s="149"/>
      <c r="AW147" s="150"/>
    </row>
    <row r="148" spans="1:49" s="127" customFormat="1" ht="27" x14ac:dyDescent="0.25">
      <c r="A148" s="226"/>
      <c r="B148" s="230"/>
      <c r="C148" s="233"/>
      <c r="D148" s="233"/>
      <c r="E148" s="233"/>
      <c r="F148" s="233"/>
      <c r="G148" s="215"/>
      <c r="H148" s="164"/>
      <c r="I148" s="233"/>
      <c r="J148" s="233"/>
      <c r="K148" s="215"/>
      <c r="L148" s="241"/>
      <c r="M148" s="230"/>
      <c r="N148" s="244"/>
      <c r="O148" s="212"/>
      <c r="P148" s="137"/>
      <c r="Q148" s="139"/>
      <c r="R148" s="139"/>
      <c r="S148" s="123"/>
      <c r="T148" s="123"/>
      <c r="U148" s="139"/>
      <c r="V148" s="143" t="str">
        <f t="shared" si="73"/>
        <v/>
      </c>
      <c r="W148" s="139"/>
      <c r="X148" s="143" t="str">
        <f t="shared" si="74"/>
        <v/>
      </c>
      <c r="Y148" s="124" t="e">
        <f t="shared" si="70"/>
        <v>#VALUE!</v>
      </c>
      <c r="Z148" s="139"/>
      <c r="AA148" s="139"/>
      <c r="AB148" s="139"/>
      <c r="AC148" s="139"/>
      <c r="AD148" s="145" t="e">
        <f t="shared" si="71"/>
        <v>#VALUE!</v>
      </c>
      <c r="AE148" s="145" t="e">
        <f t="shared" si="72"/>
        <v>#VALUE!</v>
      </c>
      <c r="AF148" s="247"/>
      <c r="AG148" s="236"/>
      <c r="AH148" s="215"/>
      <c r="AI148" s="236"/>
      <c r="AJ148" s="225"/>
      <c r="AK148" s="125"/>
      <c r="AL148" s="125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5"/>
      <c r="AW148" s="126"/>
    </row>
    <row r="149" spans="1:49" s="127" customFormat="1" ht="27" x14ac:dyDescent="0.25">
      <c r="A149" s="219"/>
      <c r="B149" s="227"/>
      <c r="C149" s="231"/>
      <c r="D149" s="231"/>
      <c r="E149" s="231"/>
      <c r="F149" s="231"/>
      <c r="G149" s="213" t="str">
        <f>IF(F149="","",CONCATENATE("Posibilidad de ",LOWER(F149)," por ",LOWER(D149)," debido a ",LOWER(E149), " en ", LOWER(C149)))</f>
        <v/>
      </c>
      <c r="H149" s="162"/>
      <c r="I149" s="231"/>
      <c r="J149" s="231"/>
      <c r="K149" s="213" t="str">
        <f>IF(F149="","",IF(J149&gt;5000,"Muy Alta",IF(J149&gt;500,"Alta",IF(J149&gt;24,"Media",IF(J149&gt;2,"Baja",IF(J149&gt;0,"Muy Baja",""))))))</f>
        <v/>
      </c>
      <c r="L149" s="239" t="str">
        <f>IF(K149="Muy Alta","100%",IF(K149="Alta","80%",IF(K149="Media","60%",IF(K149="Baja","40%",IF(K149="Muy Baja","20%","")))))</f>
        <v/>
      </c>
      <c r="M149" s="227"/>
      <c r="N149" s="242" t="str">
        <f>IF(M149="Catastrófico","100%",IF(M149="Mayor","80%",IF(M149="Moderado","60%",IF(M149="Menor","40%",IF(M149="Leve","20%","")))))</f>
        <v/>
      </c>
      <c r="O149" s="210" t="str">
        <f>IF(K149&lt;&gt;"",IF(M149&lt;&gt;"",
IF(AND(K149 = "Muy Baja",M149 = "Leve"), "Bajo",
IF(AND(K149 = "Muy Baja",M149 = "Menor"), "Bajo",
IF(AND(K149 = "Muy Baja",M149 = "Moderado"), "Moderado",
IF(AND(K149 = "Muy Baja",M149 = "Mayor"), "Alto",
IF(AND(K149 = "Muy Baja",M149 = "Catastrófico"), "Extremo",
IF(AND(K149 = "Baja",M149 = "Leve"), "Bajo",
IF(AND(K149 = "Baja",M149 = "Menor"), "Moderado",
IF(AND(K149 = "Baja",M149 = "Moderado"), "Moderado",
IF(AND(K149 = "Baja",M149 = "Mayor"), "Alto",
IF(AND(K149 = "Baja",M149 = "Catastrófico"), "Extremo",
IF(AND(K149 = "Media",M149 = "Leve"), "Moderado",
IF(AND(K149 = "Media",M149 = "Menor"), "Moderado",
IF(AND(K149 = "Media",M149 = "Moderado"), " Moderado",
IF(AND(K149 = "Media",M149 = "Mayor"), "Alto",
IF(AND(K149 = "Media",M149 = "Catastrófico"), "Extremo",
IF(AND(K149 = "Alta",M149 = "Leve"), "Moderado",
IF(AND(K149 = "Alta",M149 = "Menor"), "Moderado",
IF(AND(K149 = "Alta",M149 = "Moderado"), "Alto",
IF(AND(K149 = "Alta",M149 = "Mayor"), "Alto",
IF(AND(K149 = "Alta",M149 = "Catastrófico"), "Extremo",
IF(AND(K149 = "Muy Alta",M149 = "Leve"), "Alto",
IF(AND(K149 = "Muy Alta",M149 = "Menor"), "Alto",
IF(AND(K149 = "Muy Alta",M149 = "Moderado"), "Alto",
IF(AND(K149 = "Muy Alta",M149 = "Mayor"), "Alto",
IF(AND(K149 = "Muy Alta",M149 = "Catastrófico"), "Extremo",
))))))))))))))))))))))))),"N/A"),"N/A")</f>
        <v>N/A</v>
      </c>
      <c r="P149" s="136"/>
      <c r="Q149" s="138"/>
      <c r="R149" s="138"/>
      <c r="S149" s="119"/>
      <c r="T149" s="119"/>
      <c r="U149" s="138"/>
      <c r="V149" s="142" t="str">
        <f>IF(U149="","",IF(U149="Preventivo",25%,IF(U149="Detectivo",15%,IF(U149="Correctivo",10%))))</f>
        <v/>
      </c>
      <c r="W149" s="138"/>
      <c r="X149" s="142" t="str">
        <f>IF(W149="","",IF(W149="Automático",25%,IF(W149="Manual",15%)))</f>
        <v/>
      </c>
      <c r="Y149" s="120" t="e">
        <f>V149+X149</f>
        <v>#VALUE!</v>
      </c>
      <c r="Z149" s="138"/>
      <c r="AA149" s="138"/>
      <c r="AB149" s="138"/>
      <c r="AC149" s="138"/>
      <c r="AD149" s="144" t="e">
        <f>IF(S149="x",L149-(L149*Y149),L149-0)</f>
        <v>#VALUE!</v>
      </c>
      <c r="AE149" s="144" t="e">
        <f>IF(T149="x",N149-(N149*Y149),N149-0)</f>
        <v>#VALUE!</v>
      </c>
      <c r="AF149" s="245" t="e">
        <f>IF(AND(AG149&lt;=100%,AG149&gt;80%),"Muy alta",IF(AND(AG149&lt;=80%,AG149&gt;60%),"Alta",IF(AND(AG149&lt;=60%,AG149&gt;40%),"Media",IF(AND(AG149&lt;=40%,AG149&gt;20%),"Baja",IF(AND(AG149&lt;=20%,AG149&gt;=0%),"Muy Baja")))))</f>
        <v>#VALUE!</v>
      </c>
      <c r="AG149" s="234" t="e">
        <f>AD156</f>
        <v>#VALUE!</v>
      </c>
      <c r="AH149" s="213" t="e">
        <f>IF(AND(AI149&lt;=100%,AI149&gt;80%),"Catastrófico",IF(AND(AI149&lt;=80%,AI149&gt;60%),"Mayor",IF(AND(AI149&lt;=60%,AI149&gt;40%),"Moderado",IF(AND(AI149&lt;=40%,AI149&gt;20%),"Menor",IF(AND(AI149&lt;=20%,AI149&gt;=0%),"Leve")))))</f>
        <v>#VALUE!</v>
      </c>
      <c r="AI149" s="234" t="e">
        <f>AE156</f>
        <v>#VALUE!</v>
      </c>
      <c r="AJ149" s="223" t="e">
        <f>IF(AF149&lt;&gt;"",IF(AH149&lt;&gt;"",
IF(AND(AF149 = "Muy Baja",AH149 = "Leve"), "Bajo",
IF(AND(AF149 = "Muy Baja",AH149 = "Menor"), "Bajo",
IF(AND(AF149 = "Muy Baja",AH149 = "Moderado"), "Moderado",
IF(AND(AF149 = "Muy Baja",AH149 = "Mayor"), "Alto",
IF(AND(AF149 = "Muy Baja",AH149 = "Catastrófico"), "Extremo",
IF(AND(AF149 = "Baja",AH149 = "Leve"), "Bajo",
IF(AND(AF149 = "Baja",AH149 = "Menor"), "Moderado",
IF(AND(AF149 = "Baja",AH149 = "Moderado"), "Moderado",
IF(AND(AF149 = "Baja",AH149 = "Mayor"), "Alto",
IF(AND(AF149 = "Baja",AH149 = "Catastrófico"), "Extremo",
IF(AND(AF149= "Media",AH149 = "Leve"), "Moderado",
IF(AND(AF149 = "Media",AH149 = "Menor"), "Moderado",
IF(AND(AF149 = "Media",AH149 = "Moderado"), " Moderado",
IF(AND(AF149 = "Media",AH149 = "Mayor"), "Alto",
IF(AND(AF149 = "Media",AH149 = "Catastrófico"), "Extremo",
IF(AND(AF149 = "Alta",AH149 = "Leve"), "Moderado",
IF(AND(AF149 = "Alta",AH149 = "Menor"), "Moderado",
IF(AND(AF149 = "Alta",AH149 = "Moderado"), "Alto",
IF(AND(AF149 = "Alta",AH149 = "Mayor"), "Alto",
IF(AND(AF149 = "Alta",AH149 = "Catastrófico"), "Extremo",
IF(AND(AF149 = "Muy Alta",AH149 = "Leve"), "Alto",
IF(AND(AF149 = "Muy Alta",AH149 = "Menor"), "Alto",
IF(AND(AF149 = "Muy Alta",AH149 = "Moderado"), "Alto",
IF(AND(AF149 = "Muy Alta",AH149 = "Mayor"), "Alto",
IF(AND(AF149 = "Muy Alta",AH149 = "Catastrófico"), "Extremo",
))))))))))))))))))))))))),"N/A"),"N/A")</f>
        <v>#VALUE!</v>
      </c>
      <c r="AK149" s="121"/>
      <c r="AL149" s="121"/>
      <c r="AM149" s="121"/>
      <c r="AN149" s="121"/>
      <c r="AO149" s="121"/>
      <c r="AP149" s="121"/>
      <c r="AQ149" s="121"/>
      <c r="AR149" s="121"/>
      <c r="AS149" s="121"/>
      <c r="AT149" s="121"/>
      <c r="AU149" s="121"/>
      <c r="AV149" s="121"/>
      <c r="AW149" s="122"/>
    </row>
    <row r="150" spans="1:49" s="127" customFormat="1" ht="27" x14ac:dyDescent="0.25">
      <c r="A150" s="221"/>
      <c r="B150" s="229"/>
      <c r="C150" s="232"/>
      <c r="D150" s="232"/>
      <c r="E150" s="232"/>
      <c r="F150" s="232"/>
      <c r="G150" s="214"/>
      <c r="H150" s="163"/>
      <c r="I150" s="232"/>
      <c r="J150" s="232"/>
      <c r="K150" s="214"/>
      <c r="L150" s="240"/>
      <c r="M150" s="229"/>
      <c r="N150" s="243"/>
      <c r="O150" s="211"/>
      <c r="P150" s="147"/>
      <c r="Q150" s="131"/>
      <c r="R150" s="131"/>
      <c r="S150" s="148"/>
      <c r="T150" s="148"/>
      <c r="U150" s="131"/>
      <c r="V150" s="134" t="str">
        <f t="shared" ref="V150:V156" si="75">IF(U150="","",IF(U150="Preventivo",25%,IF(U150="Detectivo",15%,IF(U150="Correctivo",10%))))</f>
        <v/>
      </c>
      <c r="W150" s="131"/>
      <c r="X150" s="134" t="str">
        <f t="shared" ref="X150:X156" si="76">IF(W150="","",IF(W150="Automático",25%,IF(W150="Manual",15%)))</f>
        <v/>
      </c>
      <c r="Y150" s="132" t="e">
        <f t="shared" ref="Y150:Y156" si="77">V150+X150</f>
        <v>#VALUE!</v>
      </c>
      <c r="Z150" s="131"/>
      <c r="AA150" s="131"/>
      <c r="AB150" s="131"/>
      <c r="AC150" s="131"/>
      <c r="AD150" s="133" t="e">
        <f t="shared" ref="AD150:AD156" si="78">IF(S150="x",AD149-(Y150*AD149),AD149-0)</f>
        <v>#VALUE!</v>
      </c>
      <c r="AE150" s="133" t="e">
        <f t="shared" ref="AE150:AE156" si="79">IF(T150="x",AE149-(Y150*AE149),AE149-0)</f>
        <v>#VALUE!</v>
      </c>
      <c r="AF150" s="246"/>
      <c r="AG150" s="235"/>
      <c r="AH150" s="214"/>
      <c r="AI150" s="235"/>
      <c r="AJ150" s="224"/>
      <c r="AK150" s="149"/>
      <c r="AL150" s="149"/>
      <c r="AM150" s="149"/>
      <c r="AN150" s="149"/>
      <c r="AO150" s="149"/>
      <c r="AP150" s="149"/>
      <c r="AQ150" s="149"/>
      <c r="AR150" s="149"/>
      <c r="AS150" s="149"/>
      <c r="AT150" s="149"/>
      <c r="AU150" s="149"/>
      <c r="AV150" s="149"/>
      <c r="AW150" s="150"/>
    </row>
    <row r="151" spans="1:49" s="127" customFormat="1" ht="27" x14ac:dyDescent="0.25">
      <c r="A151" s="221"/>
      <c r="B151" s="229"/>
      <c r="C151" s="232"/>
      <c r="D151" s="232"/>
      <c r="E151" s="232"/>
      <c r="F151" s="232"/>
      <c r="G151" s="214"/>
      <c r="H151" s="163"/>
      <c r="I151" s="232"/>
      <c r="J151" s="232"/>
      <c r="K151" s="214"/>
      <c r="L151" s="240"/>
      <c r="M151" s="229"/>
      <c r="N151" s="243"/>
      <c r="O151" s="211"/>
      <c r="P151" s="147"/>
      <c r="Q151" s="131"/>
      <c r="R151" s="131"/>
      <c r="S151" s="148"/>
      <c r="T151" s="148"/>
      <c r="U151" s="131"/>
      <c r="V151" s="134" t="str">
        <f t="shared" si="75"/>
        <v/>
      </c>
      <c r="W151" s="131"/>
      <c r="X151" s="134" t="str">
        <f t="shared" si="76"/>
        <v/>
      </c>
      <c r="Y151" s="132" t="e">
        <f t="shared" si="77"/>
        <v>#VALUE!</v>
      </c>
      <c r="Z151" s="131"/>
      <c r="AA151" s="131"/>
      <c r="AB151" s="131"/>
      <c r="AC151" s="131"/>
      <c r="AD151" s="133" t="e">
        <f t="shared" si="78"/>
        <v>#VALUE!</v>
      </c>
      <c r="AE151" s="133" t="e">
        <f t="shared" si="79"/>
        <v>#VALUE!</v>
      </c>
      <c r="AF151" s="246"/>
      <c r="AG151" s="235"/>
      <c r="AH151" s="214"/>
      <c r="AI151" s="235"/>
      <c r="AJ151" s="224"/>
      <c r="AK151" s="149"/>
      <c r="AL151" s="149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9"/>
      <c r="AW151" s="150"/>
    </row>
    <row r="152" spans="1:49" s="127" customFormat="1" ht="27" x14ac:dyDescent="0.25">
      <c r="A152" s="221"/>
      <c r="B152" s="229"/>
      <c r="C152" s="232"/>
      <c r="D152" s="232"/>
      <c r="E152" s="232"/>
      <c r="F152" s="232"/>
      <c r="G152" s="214"/>
      <c r="H152" s="163"/>
      <c r="I152" s="232"/>
      <c r="J152" s="232"/>
      <c r="K152" s="214"/>
      <c r="L152" s="240"/>
      <c r="M152" s="229"/>
      <c r="N152" s="243"/>
      <c r="O152" s="211"/>
      <c r="P152" s="147"/>
      <c r="Q152" s="131"/>
      <c r="R152" s="131"/>
      <c r="S152" s="148"/>
      <c r="T152" s="148"/>
      <c r="U152" s="131"/>
      <c r="V152" s="134" t="str">
        <f t="shared" si="75"/>
        <v/>
      </c>
      <c r="W152" s="131"/>
      <c r="X152" s="134" t="str">
        <f t="shared" si="76"/>
        <v/>
      </c>
      <c r="Y152" s="132" t="e">
        <f t="shared" si="77"/>
        <v>#VALUE!</v>
      </c>
      <c r="Z152" s="131"/>
      <c r="AA152" s="131"/>
      <c r="AB152" s="131"/>
      <c r="AC152" s="131"/>
      <c r="AD152" s="133" t="e">
        <f t="shared" si="78"/>
        <v>#VALUE!</v>
      </c>
      <c r="AE152" s="133" t="e">
        <f t="shared" si="79"/>
        <v>#VALUE!</v>
      </c>
      <c r="AF152" s="246"/>
      <c r="AG152" s="235"/>
      <c r="AH152" s="214"/>
      <c r="AI152" s="235"/>
      <c r="AJ152" s="224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49"/>
      <c r="AW152" s="150"/>
    </row>
    <row r="153" spans="1:49" s="127" customFormat="1" ht="27" x14ac:dyDescent="0.25">
      <c r="A153" s="221"/>
      <c r="B153" s="229"/>
      <c r="C153" s="232"/>
      <c r="D153" s="232"/>
      <c r="E153" s="232"/>
      <c r="F153" s="232"/>
      <c r="G153" s="214"/>
      <c r="H153" s="163"/>
      <c r="I153" s="232"/>
      <c r="J153" s="232"/>
      <c r="K153" s="214"/>
      <c r="L153" s="240"/>
      <c r="M153" s="229"/>
      <c r="N153" s="243"/>
      <c r="O153" s="211"/>
      <c r="P153" s="147"/>
      <c r="Q153" s="131"/>
      <c r="R153" s="131"/>
      <c r="S153" s="148"/>
      <c r="T153" s="148"/>
      <c r="U153" s="131"/>
      <c r="V153" s="134" t="str">
        <f t="shared" si="75"/>
        <v/>
      </c>
      <c r="W153" s="131"/>
      <c r="X153" s="134" t="str">
        <f t="shared" si="76"/>
        <v/>
      </c>
      <c r="Y153" s="132" t="e">
        <f t="shared" si="77"/>
        <v>#VALUE!</v>
      </c>
      <c r="Z153" s="131"/>
      <c r="AA153" s="131"/>
      <c r="AB153" s="131"/>
      <c r="AC153" s="131"/>
      <c r="AD153" s="133" t="e">
        <f t="shared" si="78"/>
        <v>#VALUE!</v>
      </c>
      <c r="AE153" s="133" t="e">
        <f t="shared" si="79"/>
        <v>#VALUE!</v>
      </c>
      <c r="AF153" s="246"/>
      <c r="AG153" s="235"/>
      <c r="AH153" s="214"/>
      <c r="AI153" s="235"/>
      <c r="AJ153" s="224"/>
      <c r="AK153" s="149"/>
      <c r="AL153" s="149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9"/>
      <c r="AW153" s="150"/>
    </row>
    <row r="154" spans="1:49" s="127" customFormat="1" ht="27" x14ac:dyDescent="0.25">
      <c r="A154" s="221"/>
      <c r="B154" s="229"/>
      <c r="C154" s="232"/>
      <c r="D154" s="232"/>
      <c r="E154" s="232"/>
      <c r="F154" s="232"/>
      <c r="G154" s="214"/>
      <c r="H154" s="163"/>
      <c r="I154" s="232"/>
      <c r="J154" s="232"/>
      <c r="K154" s="214"/>
      <c r="L154" s="240"/>
      <c r="M154" s="229"/>
      <c r="N154" s="243"/>
      <c r="O154" s="211"/>
      <c r="P154" s="147"/>
      <c r="Q154" s="131"/>
      <c r="R154" s="131"/>
      <c r="S154" s="148"/>
      <c r="T154" s="148"/>
      <c r="U154" s="131"/>
      <c r="V154" s="134" t="str">
        <f t="shared" si="75"/>
        <v/>
      </c>
      <c r="W154" s="131"/>
      <c r="X154" s="134" t="str">
        <f t="shared" si="76"/>
        <v/>
      </c>
      <c r="Y154" s="132" t="e">
        <f t="shared" si="77"/>
        <v>#VALUE!</v>
      </c>
      <c r="Z154" s="131"/>
      <c r="AA154" s="131"/>
      <c r="AB154" s="131"/>
      <c r="AC154" s="131"/>
      <c r="AD154" s="133" t="e">
        <f t="shared" si="78"/>
        <v>#VALUE!</v>
      </c>
      <c r="AE154" s="133" t="e">
        <f t="shared" si="79"/>
        <v>#VALUE!</v>
      </c>
      <c r="AF154" s="246"/>
      <c r="AG154" s="235"/>
      <c r="AH154" s="214"/>
      <c r="AI154" s="235"/>
      <c r="AJ154" s="224"/>
      <c r="AK154" s="149"/>
      <c r="AL154" s="149"/>
      <c r="AM154" s="149"/>
      <c r="AN154" s="149"/>
      <c r="AO154" s="149"/>
      <c r="AP154" s="149"/>
      <c r="AQ154" s="149"/>
      <c r="AR154" s="149"/>
      <c r="AS154" s="149"/>
      <c r="AT154" s="149"/>
      <c r="AU154" s="149"/>
      <c r="AV154" s="149"/>
      <c r="AW154" s="150"/>
    </row>
    <row r="155" spans="1:49" s="127" customFormat="1" ht="27" x14ac:dyDescent="0.25">
      <c r="A155" s="221"/>
      <c r="B155" s="229"/>
      <c r="C155" s="232"/>
      <c r="D155" s="232"/>
      <c r="E155" s="232"/>
      <c r="F155" s="232"/>
      <c r="G155" s="214"/>
      <c r="H155" s="163"/>
      <c r="I155" s="232"/>
      <c r="J155" s="232"/>
      <c r="K155" s="214"/>
      <c r="L155" s="240"/>
      <c r="M155" s="229"/>
      <c r="N155" s="243"/>
      <c r="O155" s="211"/>
      <c r="P155" s="147"/>
      <c r="Q155" s="131"/>
      <c r="R155" s="131"/>
      <c r="S155" s="148"/>
      <c r="T155" s="148"/>
      <c r="U155" s="131"/>
      <c r="V155" s="134" t="str">
        <f t="shared" si="75"/>
        <v/>
      </c>
      <c r="W155" s="131"/>
      <c r="X155" s="134" t="str">
        <f t="shared" si="76"/>
        <v/>
      </c>
      <c r="Y155" s="132" t="e">
        <f t="shared" si="77"/>
        <v>#VALUE!</v>
      </c>
      <c r="Z155" s="131"/>
      <c r="AA155" s="131"/>
      <c r="AB155" s="131"/>
      <c r="AC155" s="131"/>
      <c r="AD155" s="133" t="e">
        <f t="shared" si="78"/>
        <v>#VALUE!</v>
      </c>
      <c r="AE155" s="133" t="e">
        <f t="shared" si="79"/>
        <v>#VALUE!</v>
      </c>
      <c r="AF155" s="246"/>
      <c r="AG155" s="235"/>
      <c r="AH155" s="214"/>
      <c r="AI155" s="235"/>
      <c r="AJ155" s="224"/>
      <c r="AK155" s="149"/>
      <c r="AL155" s="149"/>
      <c r="AM155" s="149"/>
      <c r="AN155" s="149"/>
      <c r="AO155" s="149"/>
      <c r="AP155" s="149"/>
      <c r="AQ155" s="149"/>
      <c r="AR155" s="149"/>
      <c r="AS155" s="149"/>
      <c r="AT155" s="149"/>
      <c r="AU155" s="149"/>
      <c r="AV155" s="149"/>
      <c r="AW155" s="150"/>
    </row>
    <row r="156" spans="1:49" s="127" customFormat="1" ht="27" x14ac:dyDescent="0.25">
      <c r="A156" s="226"/>
      <c r="B156" s="230"/>
      <c r="C156" s="233"/>
      <c r="D156" s="233"/>
      <c r="E156" s="233"/>
      <c r="F156" s="233"/>
      <c r="G156" s="215"/>
      <c r="H156" s="164"/>
      <c r="I156" s="233"/>
      <c r="J156" s="233"/>
      <c r="K156" s="215"/>
      <c r="L156" s="241"/>
      <c r="M156" s="230"/>
      <c r="N156" s="244"/>
      <c r="O156" s="212"/>
      <c r="P156" s="137"/>
      <c r="Q156" s="139"/>
      <c r="R156" s="139"/>
      <c r="S156" s="123"/>
      <c r="T156" s="123"/>
      <c r="U156" s="139"/>
      <c r="V156" s="143" t="str">
        <f t="shared" si="75"/>
        <v/>
      </c>
      <c r="W156" s="139"/>
      <c r="X156" s="143" t="str">
        <f t="shared" si="76"/>
        <v/>
      </c>
      <c r="Y156" s="124" t="e">
        <f t="shared" si="77"/>
        <v>#VALUE!</v>
      </c>
      <c r="Z156" s="139"/>
      <c r="AA156" s="139"/>
      <c r="AB156" s="139"/>
      <c r="AC156" s="139"/>
      <c r="AD156" s="145" t="e">
        <f t="shared" si="78"/>
        <v>#VALUE!</v>
      </c>
      <c r="AE156" s="145" t="e">
        <f t="shared" si="79"/>
        <v>#VALUE!</v>
      </c>
      <c r="AF156" s="247"/>
      <c r="AG156" s="236"/>
      <c r="AH156" s="215"/>
      <c r="AI156" s="236"/>
      <c r="AJ156" s="225"/>
      <c r="AK156" s="125"/>
      <c r="AL156" s="125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5"/>
      <c r="AW156" s="126"/>
    </row>
    <row r="157" spans="1:49" s="127" customFormat="1" ht="27" x14ac:dyDescent="0.25">
      <c r="A157" s="219"/>
      <c r="B157" s="227"/>
      <c r="C157" s="231"/>
      <c r="D157" s="231"/>
      <c r="E157" s="231"/>
      <c r="F157" s="231"/>
      <c r="G157" s="213" t="str">
        <f>IF(F157="","",CONCATENATE("Posibilidad de ",LOWER(F157)," por ",LOWER(D157)," debido a ",LOWER(E157), " en ", LOWER(C157)))</f>
        <v/>
      </c>
      <c r="H157" s="162"/>
      <c r="I157" s="231"/>
      <c r="J157" s="231"/>
      <c r="K157" s="213" t="str">
        <f>IF(F157="","",IF(J157&gt;5000,"Muy Alta",IF(J157&gt;500,"Alta",IF(J157&gt;24,"Media",IF(J157&gt;2,"Baja",IF(J157&gt;0,"Muy Baja",""))))))</f>
        <v/>
      </c>
      <c r="L157" s="239" t="str">
        <f>IF(K157="Muy Alta","100%",IF(K157="Alta","80%",IF(K157="Media","60%",IF(K157="Baja","40%",IF(K157="Muy Baja","20%","")))))</f>
        <v/>
      </c>
      <c r="M157" s="227"/>
      <c r="N157" s="242" t="str">
        <f>IF(M157="Catastrófico","100%",IF(M157="Mayor","80%",IF(M157="Moderado","60%",IF(M157="Menor","40%",IF(M157="Leve","20%","")))))</f>
        <v/>
      </c>
      <c r="O157" s="210" t="str">
        <f>IF(K157&lt;&gt;"",IF(M157&lt;&gt;"",
IF(AND(K157 = "Muy Baja",M157 = "Leve"), "Bajo",
IF(AND(K157 = "Muy Baja",M157 = "Menor"), "Bajo",
IF(AND(K157 = "Muy Baja",M157 = "Moderado"), "Moderado",
IF(AND(K157 = "Muy Baja",M157 = "Mayor"), "Alto",
IF(AND(K157 = "Muy Baja",M157 = "Catastrófico"), "Extremo",
IF(AND(K157 = "Baja",M157 = "Leve"), "Bajo",
IF(AND(K157 = "Baja",M157 = "Menor"), "Moderado",
IF(AND(K157 = "Baja",M157 = "Moderado"), "Moderado",
IF(AND(K157 = "Baja",M157 = "Mayor"), "Alto",
IF(AND(K157 = "Baja",M157 = "Catastrófico"), "Extremo",
IF(AND(K157 = "Media",M157 = "Leve"), "Moderado",
IF(AND(K157 = "Media",M157 = "Menor"), "Moderado",
IF(AND(K157 = "Media",M157 = "Moderado"), " Moderado",
IF(AND(K157 = "Media",M157 = "Mayor"), "Alto",
IF(AND(K157 = "Media",M157 = "Catastrófico"), "Extremo",
IF(AND(K157 = "Alta",M157 = "Leve"), "Moderado",
IF(AND(K157 = "Alta",M157 = "Menor"), "Moderado",
IF(AND(K157 = "Alta",M157 = "Moderado"), "Alto",
IF(AND(K157 = "Alta",M157 = "Mayor"), "Alto",
IF(AND(K157 = "Alta",M157 = "Catastrófico"), "Extremo",
IF(AND(K157 = "Muy Alta",M157 = "Leve"), "Alto",
IF(AND(K157 = "Muy Alta",M157 = "Menor"), "Alto",
IF(AND(K157 = "Muy Alta",M157 = "Moderado"), "Alto",
IF(AND(K157 = "Muy Alta",M157 = "Mayor"), "Alto",
IF(AND(K157 = "Muy Alta",M157 = "Catastrófico"), "Extremo",
))))))))))))))))))))))))),"N/A"),"N/A")</f>
        <v>N/A</v>
      </c>
      <c r="P157" s="136"/>
      <c r="Q157" s="138"/>
      <c r="R157" s="138"/>
      <c r="S157" s="119"/>
      <c r="T157" s="119"/>
      <c r="U157" s="138"/>
      <c r="V157" s="142" t="str">
        <f>IF(U157="","",IF(U157="Preventivo",25%,IF(U157="Detectivo",15%,IF(U157="Correctivo",10%))))</f>
        <v/>
      </c>
      <c r="W157" s="138"/>
      <c r="X157" s="142" t="str">
        <f>IF(W157="","",IF(W157="Automático",25%,IF(W157="Manual",15%)))</f>
        <v/>
      </c>
      <c r="Y157" s="120" t="e">
        <f>V157+X157</f>
        <v>#VALUE!</v>
      </c>
      <c r="Z157" s="138"/>
      <c r="AA157" s="138"/>
      <c r="AB157" s="138"/>
      <c r="AC157" s="138"/>
      <c r="AD157" s="144" t="e">
        <f>IF(S157="x",L157-(L157*Y157),L157-0)</f>
        <v>#VALUE!</v>
      </c>
      <c r="AE157" s="144" t="e">
        <f>IF(T157="x",N157-(N157*Y157),N157-0)</f>
        <v>#VALUE!</v>
      </c>
      <c r="AF157" s="245" t="e">
        <f>IF(AND(AG157&lt;=100%,AG157&gt;80%),"Muy alta",IF(AND(AG157&lt;=80%,AG157&gt;60%),"Alta",IF(AND(AG157&lt;=60%,AG157&gt;40%),"Media",IF(AND(AG157&lt;=40%,AG157&gt;20%),"Baja",IF(AND(AG157&lt;=20%,AG157&gt;=0%),"Muy Baja")))))</f>
        <v>#VALUE!</v>
      </c>
      <c r="AG157" s="234" t="e">
        <f>AD164</f>
        <v>#VALUE!</v>
      </c>
      <c r="AH157" s="213" t="e">
        <f>IF(AND(AI157&lt;=100%,AI157&gt;80%),"Catastrófico",IF(AND(AI157&lt;=80%,AI157&gt;60%),"Mayor",IF(AND(AI157&lt;=60%,AI157&gt;40%),"Moderado",IF(AND(AI157&lt;=40%,AI157&gt;20%),"Menor",IF(AND(AI157&lt;=20%,AI157&gt;=0%),"Leve")))))</f>
        <v>#VALUE!</v>
      </c>
      <c r="AI157" s="234" t="e">
        <f>AE164</f>
        <v>#VALUE!</v>
      </c>
      <c r="AJ157" s="223" t="e">
        <f>IF(AF157&lt;&gt;"",IF(AH157&lt;&gt;"",
IF(AND(AF157 = "Muy Baja",AH157 = "Leve"), "Bajo",
IF(AND(AF157 = "Muy Baja",AH157 = "Menor"), "Bajo",
IF(AND(AF157 = "Muy Baja",AH157 = "Moderado"), "Moderado",
IF(AND(AF157 = "Muy Baja",AH157 = "Mayor"), "Alto",
IF(AND(AF157 = "Muy Baja",AH157 = "Catastrófico"), "Extremo",
IF(AND(AF157 = "Baja",AH157 = "Leve"), "Bajo",
IF(AND(AF157 = "Baja",AH157 = "Menor"), "Moderado",
IF(AND(AF157 = "Baja",AH157 = "Moderado"), "Moderado",
IF(AND(AF157 = "Baja",AH157 = "Mayor"), "Alto",
IF(AND(AF157 = "Baja",AH157 = "Catastrófico"), "Extremo",
IF(AND(AF157= "Media",AH157 = "Leve"), "Moderado",
IF(AND(AF157 = "Media",AH157 = "Menor"), "Moderado",
IF(AND(AF157 = "Media",AH157 = "Moderado"), " Moderado",
IF(AND(AF157 = "Media",AH157 = "Mayor"), "Alto",
IF(AND(AF157 = "Media",AH157 = "Catastrófico"), "Extremo",
IF(AND(AF157 = "Alta",AH157 = "Leve"), "Moderado",
IF(AND(AF157 = "Alta",AH157 = "Menor"), "Moderado",
IF(AND(AF157 = "Alta",AH157 = "Moderado"), "Alto",
IF(AND(AF157 = "Alta",AH157 = "Mayor"), "Alto",
IF(AND(AF157 = "Alta",AH157 = "Catastrófico"), "Extremo",
IF(AND(AF157 = "Muy Alta",AH157 = "Leve"), "Alto",
IF(AND(AF157 = "Muy Alta",AH157 = "Menor"), "Alto",
IF(AND(AF157 = "Muy Alta",AH157 = "Moderado"), "Alto",
IF(AND(AF157 = "Muy Alta",AH157 = "Mayor"), "Alto",
IF(AND(AF157 = "Muy Alta",AH157 = "Catastrófico"), "Extremo",
))))))))))))))))))))))))),"N/A"),"N/A")</f>
        <v>#VALUE!</v>
      </c>
      <c r="AK157" s="121"/>
      <c r="AL157" s="121"/>
      <c r="AM157" s="121"/>
      <c r="AN157" s="121"/>
      <c r="AO157" s="121"/>
      <c r="AP157" s="121"/>
      <c r="AQ157" s="121"/>
      <c r="AR157" s="121"/>
      <c r="AS157" s="121"/>
      <c r="AT157" s="121"/>
      <c r="AU157" s="121"/>
      <c r="AV157" s="121"/>
      <c r="AW157" s="122"/>
    </row>
    <row r="158" spans="1:49" s="127" customFormat="1" ht="27" x14ac:dyDescent="0.25">
      <c r="A158" s="221"/>
      <c r="B158" s="229"/>
      <c r="C158" s="232"/>
      <c r="D158" s="232"/>
      <c r="E158" s="232"/>
      <c r="F158" s="232"/>
      <c r="G158" s="214"/>
      <c r="H158" s="163"/>
      <c r="I158" s="232"/>
      <c r="J158" s="232"/>
      <c r="K158" s="214"/>
      <c r="L158" s="240"/>
      <c r="M158" s="229"/>
      <c r="N158" s="243"/>
      <c r="O158" s="211"/>
      <c r="P158" s="147"/>
      <c r="Q158" s="131"/>
      <c r="R158" s="131"/>
      <c r="S158" s="148"/>
      <c r="T158" s="148"/>
      <c r="U158" s="131"/>
      <c r="V158" s="134" t="str">
        <f t="shared" ref="V158:V164" si="80">IF(U158="","",IF(U158="Preventivo",25%,IF(U158="Detectivo",15%,IF(U158="Correctivo",10%))))</f>
        <v/>
      </c>
      <c r="W158" s="131"/>
      <c r="X158" s="134" t="str">
        <f t="shared" ref="X158:X164" si="81">IF(W158="","",IF(W158="Automático",25%,IF(W158="Manual",15%)))</f>
        <v/>
      </c>
      <c r="Y158" s="132" t="e">
        <f t="shared" ref="Y158:Y164" si="82">V158+X158</f>
        <v>#VALUE!</v>
      </c>
      <c r="Z158" s="131"/>
      <c r="AA158" s="131"/>
      <c r="AB158" s="131"/>
      <c r="AC158" s="131"/>
      <c r="AD158" s="133" t="e">
        <f t="shared" ref="AD158:AD164" si="83">IF(S158="x",AD157-(Y158*AD157),AD157-0)</f>
        <v>#VALUE!</v>
      </c>
      <c r="AE158" s="133" t="e">
        <f t="shared" ref="AE158:AE164" si="84">IF(T158="x",AE157-(Y158*AE157),AE157-0)</f>
        <v>#VALUE!</v>
      </c>
      <c r="AF158" s="246"/>
      <c r="AG158" s="235"/>
      <c r="AH158" s="214"/>
      <c r="AI158" s="235"/>
      <c r="AJ158" s="224"/>
      <c r="AK158" s="149"/>
      <c r="AL158" s="149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9"/>
      <c r="AW158" s="150"/>
    </row>
    <row r="159" spans="1:49" s="127" customFormat="1" ht="27" x14ac:dyDescent="0.25">
      <c r="A159" s="221"/>
      <c r="B159" s="229"/>
      <c r="C159" s="232"/>
      <c r="D159" s="232"/>
      <c r="E159" s="232"/>
      <c r="F159" s="232"/>
      <c r="G159" s="214"/>
      <c r="H159" s="163"/>
      <c r="I159" s="232"/>
      <c r="J159" s="232"/>
      <c r="K159" s="214"/>
      <c r="L159" s="240"/>
      <c r="M159" s="229"/>
      <c r="N159" s="243"/>
      <c r="O159" s="211"/>
      <c r="P159" s="147"/>
      <c r="Q159" s="131"/>
      <c r="R159" s="131"/>
      <c r="S159" s="148"/>
      <c r="T159" s="148"/>
      <c r="U159" s="131"/>
      <c r="V159" s="134" t="str">
        <f t="shared" si="80"/>
        <v/>
      </c>
      <c r="W159" s="131"/>
      <c r="X159" s="134" t="str">
        <f t="shared" si="81"/>
        <v/>
      </c>
      <c r="Y159" s="132" t="e">
        <f t="shared" si="82"/>
        <v>#VALUE!</v>
      </c>
      <c r="Z159" s="131"/>
      <c r="AA159" s="131"/>
      <c r="AB159" s="131"/>
      <c r="AC159" s="131"/>
      <c r="AD159" s="133" t="e">
        <f t="shared" si="83"/>
        <v>#VALUE!</v>
      </c>
      <c r="AE159" s="133" t="e">
        <f t="shared" si="84"/>
        <v>#VALUE!</v>
      </c>
      <c r="AF159" s="246"/>
      <c r="AG159" s="235"/>
      <c r="AH159" s="214"/>
      <c r="AI159" s="235"/>
      <c r="AJ159" s="224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49"/>
      <c r="AW159" s="150"/>
    </row>
    <row r="160" spans="1:49" s="127" customFormat="1" ht="27" x14ac:dyDescent="0.25">
      <c r="A160" s="221"/>
      <c r="B160" s="229"/>
      <c r="C160" s="232"/>
      <c r="D160" s="232"/>
      <c r="E160" s="232"/>
      <c r="F160" s="232"/>
      <c r="G160" s="214"/>
      <c r="H160" s="163"/>
      <c r="I160" s="232"/>
      <c r="J160" s="232"/>
      <c r="K160" s="214"/>
      <c r="L160" s="240"/>
      <c r="M160" s="229"/>
      <c r="N160" s="243"/>
      <c r="O160" s="211"/>
      <c r="P160" s="147"/>
      <c r="Q160" s="131"/>
      <c r="R160" s="131"/>
      <c r="S160" s="148"/>
      <c r="T160" s="148"/>
      <c r="U160" s="131"/>
      <c r="V160" s="134" t="str">
        <f t="shared" si="80"/>
        <v/>
      </c>
      <c r="W160" s="131"/>
      <c r="X160" s="134" t="str">
        <f t="shared" si="81"/>
        <v/>
      </c>
      <c r="Y160" s="132" t="e">
        <f t="shared" si="82"/>
        <v>#VALUE!</v>
      </c>
      <c r="Z160" s="131"/>
      <c r="AA160" s="131"/>
      <c r="AB160" s="131"/>
      <c r="AC160" s="131"/>
      <c r="AD160" s="133" t="e">
        <f t="shared" si="83"/>
        <v>#VALUE!</v>
      </c>
      <c r="AE160" s="133" t="e">
        <f t="shared" si="84"/>
        <v>#VALUE!</v>
      </c>
      <c r="AF160" s="246"/>
      <c r="AG160" s="235"/>
      <c r="AH160" s="214"/>
      <c r="AI160" s="235"/>
      <c r="AJ160" s="224"/>
      <c r="AK160" s="149"/>
      <c r="AL160" s="149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49"/>
      <c r="AW160" s="150"/>
    </row>
    <row r="161" spans="1:49" s="127" customFormat="1" ht="27" x14ac:dyDescent="0.25">
      <c r="A161" s="221"/>
      <c r="B161" s="229"/>
      <c r="C161" s="232"/>
      <c r="D161" s="232"/>
      <c r="E161" s="232"/>
      <c r="F161" s="232"/>
      <c r="G161" s="214"/>
      <c r="H161" s="163"/>
      <c r="I161" s="232"/>
      <c r="J161" s="232"/>
      <c r="K161" s="214"/>
      <c r="L161" s="240"/>
      <c r="M161" s="229"/>
      <c r="N161" s="243"/>
      <c r="O161" s="211"/>
      <c r="P161" s="147"/>
      <c r="Q161" s="131"/>
      <c r="R161" s="131"/>
      <c r="S161" s="148"/>
      <c r="T161" s="148"/>
      <c r="U161" s="131"/>
      <c r="V161" s="134" t="str">
        <f t="shared" si="80"/>
        <v/>
      </c>
      <c r="W161" s="131"/>
      <c r="X161" s="134" t="str">
        <f t="shared" si="81"/>
        <v/>
      </c>
      <c r="Y161" s="132" t="e">
        <f t="shared" si="82"/>
        <v>#VALUE!</v>
      </c>
      <c r="Z161" s="131"/>
      <c r="AA161" s="131"/>
      <c r="AB161" s="131"/>
      <c r="AC161" s="131"/>
      <c r="AD161" s="133" t="e">
        <f t="shared" si="83"/>
        <v>#VALUE!</v>
      </c>
      <c r="AE161" s="133" t="e">
        <f t="shared" si="84"/>
        <v>#VALUE!</v>
      </c>
      <c r="AF161" s="246"/>
      <c r="AG161" s="235"/>
      <c r="AH161" s="214"/>
      <c r="AI161" s="235"/>
      <c r="AJ161" s="224"/>
      <c r="AK161" s="149"/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49"/>
      <c r="AV161" s="149"/>
      <c r="AW161" s="150"/>
    </row>
    <row r="162" spans="1:49" s="127" customFormat="1" ht="27" x14ac:dyDescent="0.25">
      <c r="A162" s="221"/>
      <c r="B162" s="229"/>
      <c r="C162" s="232"/>
      <c r="D162" s="232"/>
      <c r="E162" s="232"/>
      <c r="F162" s="232"/>
      <c r="G162" s="214"/>
      <c r="H162" s="163"/>
      <c r="I162" s="232"/>
      <c r="J162" s="232"/>
      <c r="K162" s="214"/>
      <c r="L162" s="240"/>
      <c r="M162" s="229"/>
      <c r="N162" s="243"/>
      <c r="O162" s="211"/>
      <c r="P162" s="147"/>
      <c r="Q162" s="131"/>
      <c r="R162" s="131"/>
      <c r="S162" s="148"/>
      <c r="T162" s="148"/>
      <c r="U162" s="131"/>
      <c r="V162" s="134" t="str">
        <f t="shared" si="80"/>
        <v/>
      </c>
      <c r="W162" s="131"/>
      <c r="X162" s="134" t="str">
        <f t="shared" si="81"/>
        <v/>
      </c>
      <c r="Y162" s="132" t="e">
        <f t="shared" si="82"/>
        <v>#VALUE!</v>
      </c>
      <c r="Z162" s="131"/>
      <c r="AA162" s="131"/>
      <c r="AB162" s="131"/>
      <c r="AC162" s="131"/>
      <c r="AD162" s="133" t="e">
        <f t="shared" si="83"/>
        <v>#VALUE!</v>
      </c>
      <c r="AE162" s="133" t="e">
        <f t="shared" si="84"/>
        <v>#VALUE!</v>
      </c>
      <c r="AF162" s="246"/>
      <c r="AG162" s="235"/>
      <c r="AH162" s="214"/>
      <c r="AI162" s="235"/>
      <c r="AJ162" s="224"/>
      <c r="AK162" s="149"/>
      <c r="AL162" s="149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9"/>
      <c r="AW162" s="150"/>
    </row>
    <row r="163" spans="1:49" s="127" customFormat="1" ht="27" x14ac:dyDescent="0.25">
      <c r="A163" s="221"/>
      <c r="B163" s="229"/>
      <c r="C163" s="232"/>
      <c r="D163" s="232"/>
      <c r="E163" s="232"/>
      <c r="F163" s="232"/>
      <c r="G163" s="214"/>
      <c r="H163" s="163"/>
      <c r="I163" s="232"/>
      <c r="J163" s="232"/>
      <c r="K163" s="214"/>
      <c r="L163" s="240"/>
      <c r="M163" s="229"/>
      <c r="N163" s="243"/>
      <c r="O163" s="211"/>
      <c r="P163" s="147"/>
      <c r="Q163" s="131"/>
      <c r="R163" s="131"/>
      <c r="S163" s="148"/>
      <c r="T163" s="148"/>
      <c r="U163" s="131"/>
      <c r="V163" s="134" t="str">
        <f t="shared" si="80"/>
        <v/>
      </c>
      <c r="W163" s="131"/>
      <c r="X163" s="134" t="str">
        <f t="shared" si="81"/>
        <v/>
      </c>
      <c r="Y163" s="132" t="e">
        <f t="shared" si="82"/>
        <v>#VALUE!</v>
      </c>
      <c r="Z163" s="131"/>
      <c r="AA163" s="131"/>
      <c r="AB163" s="131"/>
      <c r="AC163" s="131"/>
      <c r="AD163" s="133" t="e">
        <f t="shared" si="83"/>
        <v>#VALUE!</v>
      </c>
      <c r="AE163" s="133" t="e">
        <f t="shared" si="84"/>
        <v>#VALUE!</v>
      </c>
      <c r="AF163" s="246"/>
      <c r="AG163" s="235"/>
      <c r="AH163" s="214"/>
      <c r="AI163" s="235"/>
      <c r="AJ163" s="224"/>
      <c r="AK163" s="149"/>
      <c r="AL163" s="149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9"/>
      <c r="AW163" s="150"/>
    </row>
    <row r="164" spans="1:49" s="127" customFormat="1" ht="27" x14ac:dyDescent="0.25">
      <c r="A164" s="226"/>
      <c r="B164" s="230"/>
      <c r="C164" s="233"/>
      <c r="D164" s="233"/>
      <c r="E164" s="233"/>
      <c r="F164" s="233"/>
      <c r="G164" s="215"/>
      <c r="H164" s="164"/>
      <c r="I164" s="233"/>
      <c r="J164" s="233"/>
      <c r="K164" s="215"/>
      <c r="L164" s="241"/>
      <c r="M164" s="230"/>
      <c r="N164" s="244"/>
      <c r="O164" s="212"/>
      <c r="P164" s="137"/>
      <c r="Q164" s="139"/>
      <c r="R164" s="139"/>
      <c r="S164" s="123"/>
      <c r="T164" s="123"/>
      <c r="U164" s="139"/>
      <c r="V164" s="143" t="str">
        <f t="shared" si="80"/>
        <v/>
      </c>
      <c r="W164" s="139"/>
      <c r="X164" s="143" t="str">
        <f t="shared" si="81"/>
        <v/>
      </c>
      <c r="Y164" s="124" t="e">
        <f t="shared" si="82"/>
        <v>#VALUE!</v>
      </c>
      <c r="Z164" s="139"/>
      <c r="AA164" s="139"/>
      <c r="AB164" s="139"/>
      <c r="AC164" s="139"/>
      <c r="AD164" s="145" t="e">
        <f t="shared" si="83"/>
        <v>#VALUE!</v>
      </c>
      <c r="AE164" s="145" t="e">
        <f t="shared" si="84"/>
        <v>#VALUE!</v>
      </c>
      <c r="AF164" s="247"/>
      <c r="AG164" s="236"/>
      <c r="AH164" s="215"/>
      <c r="AI164" s="236"/>
      <c r="AJ164" s="225"/>
      <c r="AK164" s="125"/>
      <c r="AL164" s="125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5"/>
      <c r="AW164" s="126"/>
    </row>
    <row r="165" spans="1:49" s="127" customFormat="1" ht="27" x14ac:dyDescent="0.25">
      <c r="A165" s="219"/>
      <c r="B165" s="227"/>
      <c r="C165" s="231"/>
      <c r="D165" s="231"/>
      <c r="E165" s="231"/>
      <c r="F165" s="231"/>
      <c r="G165" s="213" t="str">
        <f>IF(F165="","",CONCATENATE("Posibilidad de ",LOWER(F165)," por ",LOWER(D165)," debido a ",LOWER(E165), " en ", LOWER(C165)))</f>
        <v/>
      </c>
      <c r="H165" s="162"/>
      <c r="I165" s="231"/>
      <c r="J165" s="231"/>
      <c r="K165" s="213" t="str">
        <f>IF(F165="","",IF(J165&gt;5000,"Muy Alta",IF(J165&gt;500,"Alta",IF(J165&gt;24,"Media",IF(J165&gt;2,"Baja",IF(J165&gt;0,"Muy Baja",""))))))</f>
        <v/>
      </c>
      <c r="L165" s="239" t="str">
        <f>IF(K165="Muy Alta","100%",IF(K165="Alta","80%",IF(K165="Media","60%",IF(K165="Baja","40%",IF(K165="Muy Baja","20%","")))))</f>
        <v/>
      </c>
      <c r="M165" s="227"/>
      <c r="N165" s="242" t="str">
        <f>IF(M165="Catastrófico","100%",IF(M165="Mayor","80%",IF(M165="Moderado","60%",IF(M165="Menor","40%",IF(M165="Leve","20%","")))))</f>
        <v/>
      </c>
      <c r="O165" s="210" t="str">
        <f>IF(K165&lt;&gt;"",IF(M165&lt;&gt;"",
IF(AND(K165 = "Muy Baja",M165 = "Leve"), "Bajo",
IF(AND(K165 = "Muy Baja",M165 = "Menor"), "Bajo",
IF(AND(K165 = "Muy Baja",M165 = "Moderado"), "Moderado",
IF(AND(K165 = "Muy Baja",M165 = "Mayor"), "Alto",
IF(AND(K165 = "Muy Baja",M165 = "Catastrófico"), "Extremo",
IF(AND(K165 = "Baja",M165 = "Leve"), "Bajo",
IF(AND(K165 = "Baja",M165 = "Menor"), "Moderado",
IF(AND(K165 = "Baja",M165 = "Moderado"), "Moderado",
IF(AND(K165 = "Baja",M165 = "Mayor"), "Alto",
IF(AND(K165 = "Baja",M165 = "Catastrófico"), "Extremo",
IF(AND(K165 = "Media",M165 = "Leve"), "Moderado",
IF(AND(K165 = "Media",M165 = "Menor"), "Moderado",
IF(AND(K165 = "Media",M165 = "Moderado"), " Moderado",
IF(AND(K165 = "Media",M165 = "Mayor"), "Alto",
IF(AND(K165 = "Media",M165 = "Catastrófico"), "Extremo",
IF(AND(K165 = "Alta",M165 = "Leve"), "Moderado",
IF(AND(K165 = "Alta",M165 = "Menor"), "Moderado",
IF(AND(K165 = "Alta",M165 = "Moderado"), "Alto",
IF(AND(K165 = "Alta",M165 = "Mayor"), "Alto",
IF(AND(K165 = "Alta",M165 = "Catastrófico"), "Extremo",
IF(AND(K165 = "Muy Alta",M165 = "Leve"), "Alto",
IF(AND(K165 = "Muy Alta",M165 = "Menor"), "Alto",
IF(AND(K165 = "Muy Alta",M165 = "Moderado"), "Alto",
IF(AND(K165 = "Muy Alta",M165 = "Mayor"), "Alto",
IF(AND(K165 = "Muy Alta",M165 = "Catastrófico"), "Extremo",
))))))))))))))))))))))))),"N/A"),"N/A")</f>
        <v>N/A</v>
      </c>
      <c r="P165" s="136"/>
      <c r="Q165" s="138"/>
      <c r="R165" s="138"/>
      <c r="S165" s="119"/>
      <c r="T165" s="119"/>
      <c r="U165" s="138"/>
      <c r="V165" s="142" t="str">
        <f>IF(U165="","",IF(U165="Preventivo",25%,IF(U165="Detectivo",15%,IF(U165="Correctivo",10%))))</f>
        <v/>
      </c>
      <c r="W165" s="138"/>
      <c r="X165" s="142" t="str">
        <f>IF(W165="","",IF(W165="Automático",25%,IF(W165="Manual",15%)))</f>
        <v/>
      </c>
      <c r="Y165" s="120" t="e">
        <f>V165+X165</f>
        <v>#VALUE!</v>
      </c>
      <c r="Z165" s="138"/>
      <c r="AA165" s="138"/>
      <c r="AB165" s="138"/>
      <c r="AC165" s="138"/>
      <c r="AD165" s="144" t="e">
        <f>IF(S165="x",L165-(L165*Y165),L165-0)</f>
        <v>#VALUE!</v>
      </c>
      <c r="AE165" s="144" t="e">
        <f>IF(T165="x",N165-(N165*Y165),N165-0)</f>
        <v>#VALUE!</v>
      </c>
      <c r="AF165" s="245" t="e">
        <f>IF(AND(AG165&lt;=100%,AG165&gt;80%),"Muy alta",IF(AND(AG165&lt;=80%,AG165&gt;60%),"Alta",IF(AND(AG165&lt;=60%,AG165&gt;40%),"Media",IF(AND(AG165&lt;=40%,AG165&gt;20%),"Baja",IF(AND(AG165&lt;=20%,AG165&gt;=0%),"Muy Baja")))))</f>
        <v>#VALUE!</v>
      </c>
      <c r="AG165" s="234" t="e">
        <f>AD172</f>
        <v>#VALUE!</v>
      </c>
      <c r="AH165" s="213" t="e">
        <f>IF(AND(AI165&lt;=100%,AI165&gt;80%),"Catastrófico",IF(AND(AI165&lt;=80%,AI165&gt;60%),"Mayor",IF(AND(AI165&lt;=60%,AI165&gt;40%),"Moderado",IF(AND(AI165&lt;=40%,AI165&gt;20%),"Menor",IF(AND(AI165&lt;=20%,AI165&gt;=0%),"Leve")))))</f>
        <v>#VALUE!</v>
      </c>
      <c r="AI165" s="234" t="e">
        <f>AE172</f>
        <v>#VALUE!</v>
      </c>
      <c r="AJ165" s="223" t="e">
        <f>IF(AF165&lt;&gt;"",IF(AH165&lt;&gt;"",
IF(AND(AF165 = "Muy Baja",AH165 = "Leve"), "Bajo",
IF(AND(AF165 = "Muy Baja",AH165 = "Menor"), "Bajo",
IF(AND(AF165 = "Muy Baja",AH165 = "Moderado"), "Moderado",
IF(AND(AF165 = "Muy Baja",AH165 = "Mayor"), "Alto",
IF(AND(AF165 = "Muy Baja",AH165 = "Catastrófico"), "Extremo",
IF(AND(AF165 = "Baja",AH165 = "Leve"), "Bajo",
IF(AND(AF165 = "Baja",AH165 = "Menor"), "Moderado",
IF(AND(AF165 = "Baja",AH165 = "Moderado"), "Moderado",
IF(AND(AF165 = "Baja",AH165 = "Mayor"), "Alto",
IF(AND(AF165 = "Baja",AH165 = "Catastrófico"), "Extremo",
IF(AND(AF165= "Media",AH165 = "Leve"), "Moderado",
IF(AND(AF165 = "Media",AH165 = "Menor"), "Moderado",
IF(AND(AF165 = "Media",AH165 = "Moderado"), " Moderado",
IF(AND(AF165 = "Media",AH165 = "Mayor"), "Alto",
IF(AND(AF165 = "Media",AH165 = "Catastrófico"), "Extremo",
IF(AND(AF165 = "Alta",AH165 = "Leve"), "Moderado",
IF(AND(AF165 = "Alta",AH165 = "Menor"), "Moderado",
IF(AND(AF165 = "Alta",AH165 = "Moderado"), "Alto",
IF(AND(AF165 = "Alta",AH165 = "Mayor"), "Alto",
IF(AND(AF165 = "Alta",AH165 = "Catastrófico"), "Extremo",
IF(AND(AF165 = "Muy Alta",AH165 = "Leve"), "Alto",
IF(AND(AF165 = "Muy Alta",AH165 = "Menor"), "Alto",
IF(AND(AF165 = "Muy Alta",AH165 = "Moderado"), "Alto",
IF(AND(AF165 = "Muy Alta",AH165 = "Mayor"), "Alto",
IF(AND(AF165 = "Muy Alta",AH165 = "Catastrófico"), "Extremo",
))))))))))))))))))))))))),"N/A"),"N/A")</f>
        <v>#VALUE!</v>
      </c>
      <c r="AK165" s="121"/>
      <c r="AL165" s="121"/>
      <c r="AM165" s="121"/>
      <c r="AN165" s="121"/>
      <c r="AO165" s="121"/>
      <c r="AP165" s="121"/>
      <c r="AQ165" s="121"/>
      <c r="AR165" s="121"/>
      <c r="AS165" s="121"/>
      <c r="AT165" s="121"/>
      <c r="AU165" s="121"/>
      <c r="AV165" s="121"/>
      <c r="AW165" s="122"/>
    </row>
    <row r="166" spans="1:49" s="127" customFormat="1" ht="27" x14ac:dyDescent="0.25">
      <c r="A166" s="221"/>
      <c r="B166" s="229"/>
      <c r="C166" s="232"/>
      <c r="D166" s="232"/>
      <c r="E166" s="232"/>
      <c r="F166" s="232"/>
      <c r="G166" s="214"/>
      <c r="H166" s="163"/>
      <c r="I166" s="232"/>
      <c r="J166" s="232"/>
      <c r="K166" s="214"/>
      <c r="L166" s="240"/>
      <c r="M166" s="229"/>
      <c r="N166" s="243"/>
      <c r="O166" s="211"/>
      <c r="P166" s="147"/>
      <c r="Q166" s="131"/>
      <c r="R166" s="131"/>
      <c r="S166" s="148"/>
      <c r="T166" s="148"/>
      <c r="U166" s="131"/>
      <c r="V166" s="134" t="str">
        <f t="shared" ref="V166:V172" si="85">IF(U166="","",IF(U166="Preventivo",25%,IF(U166="Detectivo",15%,IF(U166="Correctivo",10%))))</f>
        <v/>
      </c>
      <c r="W166" s="131"/>
      <c r="X166" s="134" t="str">
        <f t="shared" ref="X166:X172" si="86">IF(W166="","",IF(W166="Automático",25%,IF(W166="Manual",15%)))</f>
        <v/>
      </c>
      <c r="Y166" s="132" t="e">
        <f t="shared" ref="Y166:Y172" si="87">V166+X166</f>
        <v>#VALUE!</v>
      </c>
      <c r="Z166" s="131"/>
      <c r="AA166" s="131"/>
      <c r="AB166" s="131"/>
      <c r="AC166" s="131"/>
      <c r="AD166" s="133" t="e">
        <f t="shared" ref="AD166:AD172" si="88">IF(S166="x",AD165-(Y166*AD165),AD165-0)</f>
        <v>#VALUE!</v>
      </c>
      <c r="AE166" s="133" t="e">
        <f t="shared" ref="AE166:AE172" si="89">IF(T166="x",AE165-(Y166*AE165),AE165-0)</f>
        <v>#VALUE!</v>
      </c>
      <c r="AF166" s="246"/>
      <c r="AG166" s="235"/>
      <c r="AH166" s="214"/>
      <c r="AI166" s="235"/>
      <c r="AJ166" s="224"/>
      <c r="AK166" s="149"/>
      <c r="AL166" s="149"/>
      <c r="AM166" s="149"/>
      <c r="AN166" s="149"/>
      <c r="AO166" s="149"/>
      <c r="AP166" s="149"/>
      <c r="AQ166" s="149"/>
      <c r="AR166" s="149"/>
      <c r="AS166" s="149"/>
      <c r="AT166" s="149"/>
      <c r="AU166" s="149"/>
      <c r="AV166" s="149"/>
      <c r="AW166" s="150"/>
    </row>
    <row r="167" spans="1:49" s="127" customFormat="1" ht="27" x14ac:dyDescent="0.25">
      <c r="A167" s="221"/>
      <c r="B167" s="229"/>
      <c r="C167" s="232"/>
      <c r="D167" s="232"/>
      <c r="E167" s="232"/>
      <c r="F167" s="232"/>
      <c r="G167" s="214"/>
      <c r="H167" s="163"/>
      <c r="I167" s="232"/>
      <c r="J167" s="232"/>
      <c r="K167" s="214"/>
      <c r="L167" s="240"/>
      <c r="M167" s="229"/>
      <c r="N167" s="243"/>
      <c r="O167" s="211"/>
      <c r="P167" s="147"/>
      <c r="Q167" s="131"/>
      <c r="R167" s="131"/>
      <c r="S167" s="148"/>
      <c r="T167" s="148"/>
      <c r="U167" s="131"/>
      <c r="V167" s="134" t="str">
        <f t="shared" si="85"/>
        <v/>
      </c>
      <c r="W167" s="131"/>
      <c r="X167" s="134" t="str">
        <f t="shared" si="86"/>
        <v/>
      </c>
      <c r="Y167" s="132" t="e">
        <f t="shared" si="87"/>
        <v>#VALUE!</v>
      </c>
      <c r="Z167" s="131"/>
      <c r="AA167" s="131"/>
      <c r="AB167" s="131"/>
      <c r="AC167" s="131"/>
      <c r="AD167" s="133" t="e">
        <f t="shared" si="88"/>
        <v>#VALUE!</v>
      </c>
      <c r="AE167" s="133" t="e">
        <f t="shared" si="89"/>
        <v>#VALUE!</v>
      </c>
      <c r="AF167" s="246"/>
      <c r="AG167" s="235"/>
      <c r="AH167" s="214"/>
      <c r="AI167" s="235"/>
      <c r="AJ167" s="224"/>
      <c r="AK167" s="149"/>
      <c r="AL167" s="149"/>
      <c r="AM167" s="149"/>
      <c r="AN167" s="149"/>
      <c r="AO167" s="149"/>
      <c r="AP167" s="149"/>
      <c r="AQ167" s="149"/>
      <c r="AR167" s="149"/>
      <c r="AS167" s="149"/>
      <c r="AT167" s="149"/>
      <c r="AU167" s="149"/>
      <c r="AV167" s="149"/>
      <c r="AW167" s="150"/>
    </row>
    <row r="168" spans="1:49" s="127" customFormat="1" ht="27" x14ac:dyDescent="0.25">
      <c r="A168" s="221"/>
      <c r="B168" s="229"/>
      <c r="C168" s="232"/>
      <c r="D168" s="232"/>
      <c r="E168" s="232"/>
      <c r="F168" s="232"/>
      <c r="G168" s="214"/>
      <c r="H168" s="163"/>
      <c r="I168" s="232"/>
      <c r="J168" s="232"/>
      <c r="K168" s="214"/>
      <c r="L168" s="240"/>
      <c r="M168" s="229"/>
      <c r="N168" s="243"/>
      <c r="O168" s="211"/>
      <c r="P168" s="147"/>
      <c r="Q168" s="131"/>
      <c r="R168" s="131"/>
      <c r="S168" s="148"/>
      <c r="T168" s="148"/>
      <c r="U168" s="131"/>
      <c r="V168" s="134" t="str">
        <f t="shared" si="85"/>
        <v/>
      </c>
      <c r="W168" s="131"/>
      <c r="X168" s="134" t="str">
        <f t="shared" si="86"/>
        <v/>
      </c>
      <c r="Y168" s="132" t="e">
        <f t="shared" si="87"/>
        <v>#VALUE!</v>
      </c>
      <c r="Z168" s="131"/>
      <c r="AA168" s="131"/>
      <c r="AB168" s="131"/>
      <c r="AC168" s="131"/>
      <c r="AD168" s="133" t="e">
        <f t="shared" si="88"/>
        <v>#VALUE!</v>
      </c>
      <c r="AE168" s="133" t="e">
        <f t="shared" si="89"/>
        <v>#VALUE!</v>
      </c>
      <c r="AF168" s="246"/>
      <c r="AG168" s="235"/>
      <c r="AH168" s="214"/>
      <c r="AI168" s="235"/>
      <c r="AJ168" s="224"/>
      <c r="AK168" s="149"/>
      <c r="AL168" s="149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9"/>
      <c r="AW168" s="150"/>
    </row>
    <row r="169" spans="1:49" s="127" customFormat="1" ht="27" x14ac:dyDescent="0.25">
      <c r="A169" s="221"/>
      <c r="B169" s="229"/>
      <c r="C169" s="232"/>
      <c r="D169" s="232"/>
      <c r="E169" s="232"/>
      <c r="F169" s="232"/>
      <c r="G169" s="214"/>
      <c r="H169" s="163"/>
      <c r="I169" s="232"/>
      <c r="J169" s="232"/>
      <c r="K169" s="214"/>
      <c r="L169" s="240"/>
      <c r="M169" s="229"/>
      <c r="N169" s="243"/>
      <c r="O169" s="211"/>
      <c r="P169" s="147"/>
      <c r="Q169" s="131"/>
      <c r="R169" s="131"/>
      <c r="S169" s="148"/>
      <c r="T169" s="148"/>
      <c r="U169" s="131"/>
      <c r="V169" s="134" t="str">
        <f t="shared" si="85"/>
        <v/>
      </c>
      <c r="W169" s="131"/>
      <c r="X169" s="134" t="str">
        <f t="shared" si="86"/>
        <v/>
      </c>
      <c r="Y169" s="132" t="e">
        <f t="shared" si="87"/>
        <v>#VALUE!</v>
      </c>
      <c r="Z169" s="131"/>
      <c r="AA169" s="131"/>
      <c r="AB169" s="131"/>
      <c r="AC169" s="131"/>
      <c r="AD169" s="133" t="e">
        <f t="shared" si="88"/>
        <v>#VALUE!</v>
      </c>
      <c r="AE169" s="133" t="e">
        <f t="shared" si="89"/>
        <v>#VALUE!</v>
      </c>
      <c r="AF169" s="246"/>
      <c r="AG169" s="235"/>
      <c r="AH169" s="214"/>
      <c r="AI169" s="235"/>
      <c r="AJ169" s="224"/>
      <c r="AK169" s="149"/>
      <c r="AL169" s="149"/>
      <c r="AM169" s="149"/>
      <c r="AN169" s="149"/>
      <c r="AO169" s="149"/>
      <c r="AP169" s="149"/>
      <c r="AQ169" s="149"/>
      <c r="AR169" s="149"/>
      <c r="AS169" s="149"/>
      <c r="AT169" s="149"/>
      <c r="AU169" s="149"/>
      <c r="AV169" s="149"/>
      <c r="AW169" s="150"/>
    </row>
    <row r="170" spans="1:49" s="127" customFormat="1" ht="27" x14ac:dyDescent="0.25">
      <c r="A170" s="221"/>
      <c r="B170" s="229"/>
      <c r="C170" s="232"/>
      <c r="D170" s="232"/>
      <c r="E170" s="232"/>
      <c r="F170" s="232"/>
      <c r="G170" s="214"/>
      <c r="H170" s="163"/>
      <c r="I170" s="232"/>
      <c r="J170" s="232"/>
      <c r="K170" s="214"/>
      <c r="L170" s="240"/>
      <c r="M170" s="229"/>
      <c r="N170" s="243"/>
      <c r="O170" s="211"/>
      <c r="P170" s="147"/>
      <c r="Q170" s="131"/>
      <c r="R170" s="131"/>
      <c r="S170" s="148"/>
      <c r="T170" s="148"/>
      <c r="U170" s="131"/>
      <c r="V170" s="134" t="str">
        <f t="shared" si="85"/>
        <v/>
      </c>
      <c r="W170" s="131"/>
      <c r="X170" s="134" t="str">
        <f t="shared" si="86"/>
        <v/>
      </c>
      <c r="Y170" s="132" t="e">
        <f t="shared" si="87"/>
        <v>#VALUE!</v>
      </c>
      <c r="Z170" s="131"/>
      <c r="AA170" s="131"/>
      <c r="AB170" s="131"/>
      <c r="AC170" s="131"/>
      <c r="AD170" s="133" t="e">
        <f t="shared" si="88"/>
        <v>#VALUE!</v>
      </c>
      <c r="AE170" s="133" t="e">
        <f t="shared" si="89"/>
        <v>#VALUE!</v>
      </c>
      <c r="AF170" s="246"/>
      <c r="AG170" s="235"/>
      <c r="AH170" s="214"/>
      <c r="AI170" s="235"/>
      <c r="AJ170" s="224"/>
      <c r="AK170" s="149"/>
      <c r="AL170" s="149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9"/>
      <c r="AW170" s="150"/>
    </row>
    <row r="171" spans="1:49" s="127" customFormat="1" ht="27" x14ac:dyDescent="0.25">
      <c r="A171" s="221"/>
      <c r="B171" s="229"/>
      <c r="C171" s="232"/>
      <c r="D171" s="232"/>
      <c r="E171" s="232"/>
      <c r="F171" s="232"/>
      <c r="G171" s="214"/>
      <c r="H171" s="163"/>
      <c r="I171" s="232"/>
      <c r="J171" s="232"/>
      <c r="K171" s="214"/>
      <c r="L171" s="240"/>
      <c r="M171" s="229"/>
      <c r="N171" s="243"/>
      <c r="O171" s="211"/>
      <c r="P171" s="147"/>
      <c r="Q171" s="131"/>
      <c r="R171" s="131"/>
      <c r="S171" s="148"/>
      <c r="T171" s="148"/>
      <c r="U171" s="131"/>
      <c r="V171" s="134" t="str">
        <f t="shared" si="85"/>
        <v/>
      </c>
      <c r="W171" s="131"/>
      <c r="X171" s="134" t="str">
        <f t="shared" si="86"/>
        <v/>
      </c>
      <c r="Y171" s="132" t="e">
        <f t="shared" si="87"/>
        <v>#VALUE!</v>
      </c>
      <c r="Z171" s="131"/>
      <c r="AA171" s="131"/>
      <c r="AB171" s="131"/>
      <c r="AC171" s="131"/>
      <c r="AD171" s="133" t="e">
        <f t="shared" si="88"/>
        <v>#VALUE!</v>
      </c>
      <c r="AE171" s="133" t="e">
        <f t="shared" si="89"/>
        <v>#VALUE!</v>
      </c>
      <c r="AF171" s="246"/>
      <c r="AG171" s="235"/>
      <c r="AH171" s="214"/>
      <c r="AI171" s="235"/>
      <c r="AJ171" s="224"/>
      <c r="AK171" s="149"/>
      <c r="AL171" s="149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9"/>
      <c r="AW171" s="150"/>
    </row>
    <row r="172" spans="1:49" s="127" customFormat="1" ht="27" x14ac:dyDescent="0.25">
      <c r="A172" s="226"/>
      <c r="B172" s="230"/>
      <c r="C172" s="233"/>
      <c r="D172" s="233"/>
      <c r="E172" s="233"/>
      <c r="F172" s="233"/>
      <c r="G172" s="215"/>
      <c r="H172" s="164"/>
      <c r="I172" s="233"/>
      <c r="J172" s="233"/>
      <c r="K172" s="215"/>
      <c r="L172" s="241"/>
      <c r="M172" s="230"/>
      <c r="N172" s="244"/>
      <c r="O172" s="212"/>
      <c r="P172" s="137"/>
      <c r="Q172" s="139"/>
      <c r="R172" s="139"/>
      <c r="S172" s="123"/>
      <c r="T172" s="123"/>
      <c r="U172" s="139"/>
      <c r="V172" s="143" t="str">
        <f t="shared" si="85"/>
        <v/>
      </c>
      <c r="W172" s="139"/>
      <c r="X172" s="143" t="str">
        <f t="shared" si="86"/>
        <v/>
      </c>
      <c r="Y172" s="124" t="e">
        <f t="shared" si="87"/>
        <v>#VALUE!</v>
      </c>
      <c r="Z172" s="139"/>
      <c r="AA172" s="139"/>
      <c r="AB172" s="139"/>
      <c r="AC172" s="139"/>
      <c r="AD172" s="145" t="e">
        <f t="shared" si="88"/>
        <v>#VALUE!</v>
      </c>
      <c r="AE172" s="145" t="e">
        <f t="shared" si="89"/>
        <v>#VALUE!</v>
      </c>
      <c r="AF172" s="247"/>
      <c r="AG172" s="236"/>
      <c r="AH172" s="215"/>
      <c r="AI172" s="236"/>
      <c r="AJ172" s="225"/>
      <c r="AK172" s="125"/>
      <c r="AL172" s="125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5"/>
      <c r="AW172" s="126"/>
    </row>
    <row r="173" spans="1:49" s="127" customFormat="1" x14ac:dyDescent="0.25">
      <c r="H173" s="128"/>
      <c r="I173" s="128"/>
      <c r="J173" s="128"/>
      <c r="K173" s="129"/>
      <c r="L173" s="129"/>
      <c r="M173" s="128"/>
      <c r="N173" s="128"/>
      <c r="O173" s="128"/>
      <c r="P173" s="128"/>
      <c r="Q173" s="128"/>
      <c r="W173" s="130"/>
      <c r="X173" s="130"/>
    </row>
    <row r="174" spans="1:49" s="127" customFormat="1" x14ac:dyDescent="0.25">
      <c r="H174" s="128"/>
      <c r="I174" s="128"/>
      <c r="J174" s="128"/>
      <c r="K174" s="129"/>
      <c r="L174" s="129"/>
      <c r="M174" s="128"/>
      <c r="N174" s="128"/>
      <c r="O174" s="128"/>
      <c r="P174" s="128"/>
      <c r="Q174" s="128"/>
      <c r="W174" s="130"/>
      <c r="X174" s="130"/>
    </row>
    <row r="175" spans="1:49" s="127" customFormat="1" x14ac:dyDescent="0.25">
      <c r="H175" s="128"/>
      <c r="I175" s="128"/>
      <c r="J175" s="128"/>
      <c r="K175" s="129"/>
      <c r="L175" s="129"/>
      <c r="M175" s="128"/>
      <c r="N175" s="128"/>
      <c r="O175" s="128"/>
      <c r="P175" s="128"/>
      <c r="Q175" s="128"/>
      <c r="W175" s="130"/>
      <c r="X175" s="130"/>
    </row>
    <row r="176" spans="1:49" s="127" customFormat="1" x14ac:dyDescent="0.25">
      <c r="H176" s="128"/>
      <c r="I176" s="128"/>
      <c r="J176" s="128"/>
      <c r="K176" s="129"/>
      <c r="L176" s="129"/>
      <c r="M176" s="128"/>
      <c r="N176" s="128"/>
      <c r="O176" s="128"/>
      <c r="P176" s="128"/>
      <c r="Q176" s="128"/>
      <c r="W176" s="130"/>
      <c r="X176" s="130"/>
    </row>
    <row r="177" spans="8:24" s="127" customFormat="1" x14ac:dyDescent="0.25">
      <c r="H177" s="128"/>
      <c r="I177" s="128"/>
      <c r="J177" s="128"/>
      <c r="K177" s="129"/>
      <c r="L177" s="129"/>
      <c r="M177" s="128"/>
      <c r="N177" s="128"/>
      <c r="O177" s="128"/>
      <c r="P177" s="128"/>
      <c r="Q177" s="128"/>
      <c r="W177" s="130"/>
      <c r="X177" s="130"/>
    </row>
    <row r="178" spans="8:24" s="127" customFormat="1" x14ac:dyDescent="0.25">
      <c r="H178" s="128"/>
      <c r="I178" s="128"/>
      <c r="J178" s="128"/>
      <c r="K178" s="129"/>
      <c r="L178" s="129"/>
      <c r="M178" s="128"/>
      <c r="N178" s="128"/>
      <c r="O178" s="128"/>
      <c r="P178" s="128"/>
      <c r="Q178" s="128"/>
      <c r="W178" s="130"/>
      <c r="X178" s="130"/>
    </row>
    <row r="179" spans="8:24" s="127" customFormat="1" x14ac:dyDescent="0.25">
      <c r="H179" s="128"/>
      <c r="I179" s="128"/>
      <c r="J179" s="128"/>
      <c r="K179" s="129"/>
      <c r="L179" s="129"/>
      <c r="M179" s="128"/>
      <c r="N179" s="128"/>
      <c r="O179" s="128"/>
      <c r="P179" s="128"/>
      <c r="Q179" s="128"/>
      <c r="W179" s="130"/>
      <c r="X179" s="130"/>
    </row>
    <row r="180" spans="8:24" s="127" customFormat="1" x14ac:dyDescent="0.25">
      <c r="H180" s="128"/>
      <c r="I180" s="128"/>
      <c r="J180" s="128"/>
      <c r="K180" s="129"/>
      <c r="L180" s="129"/>
      <c r="M180" s="128"/>
      <c r="N180" s="128"/>
      <c r="O180" s="128"/>
      <c r="P180" s="128"/>
      <c r="Q180" s="128"/>
      <c r="W180" s="130"/>
      <c r="X180" s="130"/>
    </row>
    <row r="181" spans="8:24" s="127" customFormat="1" x14ac:dyDescent="0.25">
      <c r="H181" s="128"/>
      <c r="I181" s="128"/>
      <c r="J181" s="128"/>
      <c r="K181" s="129"/>
      <c r="L181" s="129"/>
      <c r="M181" s="128"/>
      <c r="N181" s="128"/>
      <c r="O181" s="128"/>
      <c r="P181" s="128"/>
      <c r="Q181" s="128"/>
      <c r="W181" s="130"/>
      <c r="X181" s="130"/>
    </row>
    <row r="182" spans="8:24" s="127" customFormat="1" x14ac:dyDescent="0.25">
      <c r="H182" s="128"/>
      <c r="I182" s="128"/>
      <c r="J182" s="128"/>
      <c r="K182" s="129"/>
      <c r="L182" s="129"/>
      <c r="M182" s="128"/>
      <c r="N182" s="128"/>
      <c r="O182" s="128"/>
      <c r="P182" s="128"/>
      <c r="Q182" s="128"/>
      <c r="W182" s="130"/>
      <c r="X182" s="130"/>
    </row>
    <row r="183" spans="8:24" s="127" customFormat="1" x14ac:dyDescent="0.25">
      <c r="H183" s="128"/>
      <c r="I183" s="128"/>
      <c r="J183" s="128"/>
      <c r="K183" s="129"/>
      <c r="L183" s="129"/>
      <c r="M183" s="128"/>
      <c r="N183" s="128"/>
      <c r="O183" s="128"/>
      <c r="P183" s="128"/>
      <c r="Q183" s="128"/>
      <c r="W183" s="130"/>
      <c r="X183" s="130"/>
    </row>
    <row r="184" spans="8:24" s="127" customFormat="1" x14ac:dyDescent="0.25">
      <c r="H184" s="128"/>
      <c r="I184" s="128"/>
      <c r="J184" s="128"/>
      <c r="K184" s="129"/>
      <c r="L184" s="129"/>
      <c r="M184" s="128"/>
      <c r="N184" s="128"/>
      <c r="O184" s="128"/>
      <c r="P184" s="128"/>
      <c r="Q184" s="128"/>
      <c r="W184" s="130"/>
      <c r="X184" s="130"/>
    </row>
    <row r="185" spans="8:24" s="127" customFormat="1" x14ac:dyDescent="0.25">
      <c r="H185" s="128"/>
      <c r="I185" s="128"/>
      <c r="J185" s="128"/>
      <c r="K185" s="129"/>
      <c r="L185" s="129"/>
      <c r="M185" s="128"/>
      <c r="N185" s="128"/>
      <c r="O185" s="128"/>
      <c r="P185" s="128"/>
      <c r="Q185" s="128"/>
      <c r="W185" s="130"/>
      <c r="X185" s="130"/>
    </row>
    <row r="186" spans="8:24" s="127" customFormat="1" x14ac:dyDescent="0.25">
      <c r="H186" s="128"/>
      <c r="I186" s="128"/>
      <c r="J186" s="128"/>
      <c r="K186" s="129"/>
      <c r="L186" s="129"/>
      <c r="M186" s="128"/>
      <c r="N186" s="128"/>
      <c r="O186" s="128"/>
      <c r="P186" s="128"/>
      <c r="Q186" s="128"/>
      <c r="W186" s="130"/>
      <c r="X186" s="130"/>
    </row>
    <row r="187" spans="8:24" s="127" customFormat="1" x14ac:dyDescent="0.25">
      <c r="H187" s="128"/>
      <c r="I187" s="128"/>
      <c r="J187" s="128"/>
      <c r="K187" s="129"/>
      <c r="L187" s="129"/>
      <c r="M187" s="128"/>
      <c r="N187" s="128"/>
      <c r="O187" s="128"/>
      <c r="P187" s="128"/>
      <c r="Q187" s="128"/>
      <c r="W187" s="130"/>
      <c r="X187" s="130"/>
    </row>
    <row r="188" spans="8:24" s="127" customFormat="1" x14ac:dyDescent="0.25">
      <c r="H188" s="128"/>
      <c r="I188" s="128"/>
      <c r="J188" s="128"/>
      <c r="K188" s="129"/>
      <c r="L188" s="129"/>
      <c r="M188" s="128"/>
      <c r="N188" s="128"/>
      <c r="O188" s="128"/>
      <c r="P188" s="128"/>
      <c r="Q188" s="128"/>
      <c r="W188" s="130"/>
      <c r="X188" s="130"/>
    </row>
    <row r="189" spans="8:24" s="127" customFormat="1" x14ac:dyDescent="0.25">
      <c r="H189" s="128"/>
      <c r="I189" s="128"/>
      <c r="J189" s="128"/>
      <c r="K189" s="129"/>
      <c r="L189" s="129"/>
      <c r="M189" s="128"/>
      <c r="N189" s="128"/>
      <c r="O189" s="128"/>
      <c r="P189" s="128"/>
      <c r="Q189" s="128"/>
      <c r="W189" s="130"/>
      <c r="X189" s="130"/>
    </row>
    <row r="190" spans="8:24" s="127" customFormat="1" x14ac:dyDescent="0.25">
      <c r="H190" s="128"/>
      <c r="I190" s="128"/>
      <c r="J190" s="128"/>
      <c r="K190" s="129"/>
      <c r="L190" s="129"/>
      <c r="M190" s="128"/>
      <c r="N190" s="128"/>
      <c r="O190" s="128"/>
      <c r="P190" s="128"/>
      <c r="Q190" s="128"/>
      <c r="W190" s="130"/>
      <c r="X190" s="130"/>
    </row>
    <row r="191" spans="8:24" s="127" customFormat="1" x14ac:dyDescent="0.25">
      <c r="H191" s="128"/>
      <c r="I191" s="128"/>
      <c r="J191" s="128"/>
      <c r="K191" s="129"/>
      <c r="L191" s="129"/>
      <c r="M191" s="128"/>
      <c r="N191" s="128"/>
      <c r="O191" s="128"/>
      <c r="P191" s="128"/>
      <c r="Q191" s="128"/>
      <c r="W191" s="130"/>
      <c r="X191" s="130"/>
    </row>
    <row r="192" spans="8:24" s="127" customFormat="1" x14ac:dyDescent="0.25">
      <c r="H192" s="128"/>
      <c r="I192" s="128"/>
      <c r="J192" s="128"/>
      <c r="K192" s="129"/>
      <c r="L192" s="129"/>
      <c r="M192" s="128"/>
      <c r="N192" s="128"/>
      <c r="O192" s="128"/>
      <c r="P192" s="128"/>
      <c r="Q192" s="128"/>
      <c r="W192" s="130"/>
      <c r="X192" s="130"/>
    </row>
    <row r="193" spans="8:24" s="127" customFormat="1" x14ac:dyDescent="0.25">
      <c r="H193" s="128"/>
      <c r="I193" s="128"/>
      <c r="J193" s="128"/>
      <c r="K193" s="129"/>
      <c r="L193" s="129"/>
      <c r="M193" s="128"/>
      <c r="N193" s="128"/>
      <c r="O193" s="128"/>
      <c r="P193" s="128"/>
      <c r="Q193" s="128"/>
      <c r="W193" s="130"/>
      <c r="X193" s="130"/>
    </row>
    <row r="194" spans="8:24" s="127" customFormat="1" x14ac:dyDescent="0.25">
      <c r="H194" s="128"/>
      <c r="I194" s="128"/>
      <c r="J194" s="128"/>
      <c r="K194" s="129"/>
      <c r="L194" s="129"/>
      <c r="M194" s="128"/>
      <c r="N194" s="128"/>
      <c r="O194" s="128"/>
      <c r="P194" s="128"/>
      <c r="Q194" s="128"/>
      <c r="W194" s="130"/>
      <c r="X194" s="130"/>
    </row>
    <row r="195" spans="8:24" s="127" customFormat="1" x14ac:dyDescent="0.25">
      <c r="H195" s="128"/>
      <c r="I195" s="128"/>
      <c r="J195" s="128"/>
      <c r="K195" s="129"/>
      <c r="L195" s="129"/>
      <c r="M195" s="128"/>
      <c r="N195" s="128"/>
      <c r="O195" s="128"/>
      <c r="P195" s="128"/>
      <c r="Q195" s="128"/>
      <c r="W195" s="130"/>
      <c r="X195" s="130"/>
    </row>
    <row r="196" spans="8:24" s="127" customFormat="1" x14ac:dyDescent="0.25">
      <c r="H196" s="128"/>
      <c r="I196" s="128"/>
      <c r="J196" s="128"/>
      <c r="K196" s="129"/>
      <c r="L196" s="129"/>
      <c r="M196" s="128"/>
      <c r="N196" s="128"/>
      <c r="O196" s="128"/>
      <c r="P196" s="128"/>
      <c r="Q196" s="128"/>
      <c r="W196" s="130"/>
      <c r="X196" s="130"/>
    </row>
    <row r="197" spans="8:24" s="127" customFormat="1" x14ac:dyDescent="0.25">
      <c r="H197" s="128"/>
      <c r="I197" s="128"/>
      <c r="J197" s="128"/>
      <c r="K197" s="129"/>
      <c r="L197" s="129"/>
      <c r="M197" s="128"/>
      <c r="N197" s="128"/>
      <c r="O197" s="128"/>
      <c r="P197" s="128"/>
      <c r="Q197" s="128"/>
      <c r="W197" s="130"/>
      <c r="X197" s="130"/>
    </row>
    <row r="198" spans="8:24" s="127" customFormat="1" x14ac:dyDescent="0.25">
      <c r="H198" s="128"/>
      <c r="I198" s="128"/>
      <c r="J198" s="128"/>
      <c r="K198" s="129"/>
      <c r="L198" s="129"/>
      <c r="M198" s="128"/>
      <c r="N198" s="128"/>
      <c r="O198" s="128"/>
      <c r="P198" s="128"/>
      <c r="Q198" s="128"/>
      <c r="W198" s="130"/>
      <c r="X198" s="130"/>
    </row>
    <row r="199" spans="8:24" s="127" customFormat="1" x14ac:dyDescent="0.25">
      <c r="H199" s="128"/>
      <c r="I199" s="128"/>
      <c r="J199" s="128"/>
      <c r="K199" s="129"/>
      <c r="L199" s="129"/>
      <c r="M199" s="128"/>
      <c r="N199" s="128"/>
      <c r="O199" s="128"/>
      <c r="P199" s="128"/>
      <c r="Q199" s="128"/>
      <c r="W199" s="130"/>
      <c r="X199" s="130"/>
    </row>
    <row r="200" spans="8:24" s="127" customFormat="1" x14ac:dyDescent="0.25">
      <c r="H200" s="128"/>
      <c r="I200" s="128"/>
      <c r="J200" s="128"/>
      <c r="K200" s="129"/>
      <c r="L200" s="129"/>
      <c r="M200" s="128"/>
      <c r="N200" s="128"/>
      <c r="O200" s="128"/>
      <c r="P200" s="128"/>
      <c r="Q200" s="128"/>
      <c r="W200" s="130"/>
      <c r="X200" s="130"/>
    </row>
    <row r="201" spans="8:24" s="127" customFormat="1" x14ac:dyDescent="0.25">
      <c r="H201" s="128"/>
      <c r="I201" s="128"/>
      <c r="J201" s="128"/>
      <c r="K201" s="129"/>
      <c r="L201" s="129"/>
      <c r="M201" s="128"/>
      <c r="N201" s="128"/>
      <c r="O201" s="128"/>
      <c r="P201" s="128"/>
      <c r="Q201" s="128"/>
      <c r="W201" s="130"/>
      <c r="X201" s="130"/>
    </row>
    <row r="202" spans="8:24" s="127" customFormat="1" x14ac:dyDescent="0.25">
      <c r="H202" s="128"/>
      <c r="I202" s="128"/>
      <c r="J202" s="128"/>
      <c r="K202" s="129"/>
      <c r="L202" s="129"/>
      <c r="M202" s="128"/>
      <c r="N202" s="128"/>
      <c r="O202" s="128"/>
      <c r="P202" s="128"/>
      <c r="Q202" s="128"/>
      <c r="W202" s="130"/>
      <c r="X202" s="130"/>
    </row>
    <row r="203" spans="8:24" s="127" customFormat="1" x14ac:dyDescent="0.25">
      <c r="H203" s="128"/>
      <c r="I203" s="128"/>
      <c r="J203" s="128"/>
      <c r="K203" s="129"/>
      <c r="L203" s="129"/>
      <c r="M203" s="128"/>
      <c r="N203" s="128"/>
      <c r="O203" s="128"/>
      <c r="P203" s="128"/>
      <c r="Q203" s="128"/>
      <c r="W203" s="130"/>
      <c r="X203" s="130"/>
    </row>
    <row r="204" spans="8:24" s="127" customFormat="1" x14ac:dyDescent="0.25">
      <c r="H204" s="128"/>
      <c r="I204" s="128"/>
      <c r="J204" s="128"/>
      <c r="K204" s="129"/>
      <c r="L204" s="129"/>
      <c r="M204" s="128"/>
      <c r="N204" s="128"/>
      <c r="O204" s="128"/>
      <c r="P204" s="128"/>
      <c r="Q204" s="128"/>
      <c r="W204" s="130"/>
      <c r="X204" s="130"/>
    </row>
    <row r="205" spans="8:24" s="127" customFormat="1" x14ac:dyDescent="0.25">
      <c r="H205" s="128"/>
      <c r="I205" s="128"/>
      <c r="J205" s="128"/>
      <c r="K205" s="129"/>
      <c r="L205" s="129"/>
      <c r="M205" s="128"/>
      <c r="N205" s="128"/>
      <c r="O205" s="128"/>
      <c r="P205" s="128"/>
      <c r="Q205" s="128"/>
      <c r="W205" s="130"/>
      <c r="X205" s="130"/>
    </row>
    <row r="206" spans="8:24" s="127" customFormat="1" x14ac:dyDescent="0.25">
      <c r="H206" s="128"/>
      <c r="I206" s="128"/>
      <c r="J206" s="128"/>
      <c r="K206" s="129"/>
      <c r="L206" s="129"/>
      <c r="M206" s="128"/>
      <c r="N206" s="128"/>
      <c r="O206" s="128"/>
      <c r="P206" s="128"/>
      <c r="Q206" s="128"/>
      <c r="W206" s="130"/>
      <c r="X206" s="130"/>
    </row>
    <row r="207" spans="8:24" s="127" customFormat="1" x14ac:dyDescent="0.25">
      <c r="H207" s="128"/>
      <c r="I207" s="128"/>
      <c r="J207" s="128"/>
      <c r="K207" s="129"/>
      <c r="L207" s="129"/>
      <c r="M207" s="128"/>
      <c r="N207" s="128"/>
      <c r="O207" s="128"/>
      <c r="P207" s="128"/>
      <c r="Q207" s="128"/>
      <c r="W207" s="130"/>
      <c r="X207" s="130"/>
    </row>
    <row r="208" spans="8:24" s="127" customFormat="1" x14ac:dyDescent="0.25">
      <c r="H208" s="128"/>
      <c r="I208" s="128"/>
      <c r="J208" s="128"/>
      <c r="K208" s="129"/>
      <c r="L208" s="129"/>
      <c r="M208" s="128"/>
      <c r="N208" s="128"/>
      <c r="O208" s="128"/>
      <c r="P208" s="128"/>
      <c r="Q208" s="128"/>
      <c r="W208" s="130"/>
      <c r="X208" s="130"/>
    </row>
  </sheetData>
  <sheetProtection formatCells="0" formatColumns="0" formatRows="0" insertRows="0" deleteRows="0"/>
  <mergeCells count="450">
    <mergeCell ref="AJ165:AJ172"/>
    <mergeCell ref="D1:AV1"/>
    <mergeCell ref="D2:AV2"/>
    <mergeCell ref="D3:AV3"/>
    <mergeCell ref="D4:AV4"/>
    <mergeCell ref="K165:K172"/>
    <mergeCell ref="L165:L172"/>
    <mergeCell ref="M165:M172"/>
    <mergeCell ref="N165:N172"/>
    <mergeCell ref="O165:O172"/>
    <mergeCell ref="AF165:AF172"/>
    <mergeCell ref="AG165:AG172"/>
    <mergeCell ref="AH165:AH172"/>
    <mergeCell ref="AI165:AI172"/>
    <mergeCell ref="AJ149:AJ156"/>
    <mergeCell ref="K157:K164"/>
    <mergeCell ref="L157:L164"/>
    <mergeCell ref="M157:M164"/>
    <mergeCell ref="N157:N164"/>
    <mergeCell ref="O157:O164"/>
    <mergeCell ref="AF157:AF164"/>
    <mergeCell ref="AG157:AG164"/>
    <mergeCell ref="AH157:AH164"/>
    <mergeCell ref="AI157:AI164"/>
    <mergeCell ref="A165:A172"/>
    <mergeCell ref="B165:B172"/>
    <mergeCell ref="C165:C172"/>
    <mergeCell ref="D165:D172"/>
    <mergeCell ref="E165:E172"/>
    <mergeCell ref="F165:F172"/>
    <mergeCell ref="G165:G172"/>
    <mergeCell ref="I165:I172"/>
    <mergeCell ref="J165:J172"/>
    <mergeCell ref="A157:A164"/>
    <mergeCell ref="B157:B164"/>
    <mergeCell ref="C157:C164"/>
    <mergeCell ref="D157:D164"/>
    <mergeCell ref="E157:E164"/>
    <mergeCell ref="F157:F164"/>
    <mergeCell ref="G157:G164"/>
    <mergeCell ref="I157:I164"/>
    <mergeCell ref="J157:J164"/>
    <mergeCell ref="AJ157:AJ164"/>
    <mergeCell ref="K149:K156"/>
    <mergeCell ref="L149:L156"/>
    <mergeCell ref="M149:M156"/>
    <mergeCell ref="N149:N156"/>
    <mergeCell ref="O149:O156"/>
    <mergeCell ref="AF149:AF156"/>
    <mergeCell ref="AG149:AG156"/>
    <mergeCell ref="AH149:AH156"/>
    <mergeCell ref="AI149:AI156"/>
    <mergeCell ref="A149:A156"/>
    <mergeCell ref="B149:B156"/>
    <mergeCell ref="C149:C156"/>
    <mergeCell ref="D149:D156"/>
    <mergeCell ref="E149:E156"/>
    <mergeCell ref="F149:F156"/>
    <mergeCell ref="G149:G156"/>
    <mergeCell ref="I149:I156"/>
    <mergeCell ref="J149:J156"/>
    <mergeCell ref="AJ131:AJ140"/>
    <mergeCell ref="A141:A148"/>
    <mergeCell ref="B141:B148"/>
    <mergeCell ref="C141:C148"/>
    <mergeCell ref="D141:D148"/>
    <mergeCell ref="E141:E148"/>
    <mergeCell ref="F141:F148"/>
    <mergeCell ref="G141:G148"/>
    <mergeCell ref="I141:I148"/>
    <mergeCell ref="J141:J148"/>
    <mergeCell ref="K141:K148"/>
    <mergeCell ref="L141:L148"/>
    <mergeCell ref="M141:M148"/>
    <mergeCell ref="N141:N148"/>
    <mergeCell ref="O141:O148"/>
    <mergeCell ref="AF141:AF148"/>
    <mergeCell ref="AG141:AG148"/>
    <mergeCell ref="AH141:AH148"/>
    <mergeCell ref="AI141:AI148"/>
    <mergeCell ref="AJ141:AJ148"/>
    <mergeCell ref="K131:K140"/>
    <mergeCell ref="L131:L140"/>
    <mergeCell ref="M131:M140"/>
    <mergeCell ref="N131:N140"/>
    <mergeCell ref="O131:O140"/>
    <mergeCell ref="AF131:AF140"/>
    <mergeCell ref="AG131:AG140"/>
    <mergeCell ref="AH131:AH140"/>
    <mergeCell ref="AI131:AI140"/>
    <mergeCell ref="A131:A140"/>
    <mergeCell ref="B131:B140"/>
    <mergeCell ref="C131:C140"/>
    <mergeCell ref="D131:D140"/>
    <mergeCell ref="E131:E140"/>
    <mergeCell ref="F131:F140"/>
    <mergeCell ref="G131:G140"/>
    <mergeCell ref="I131:I140"/>
    <mergeCell ref="J131:J140"/>
    <mergeCell ref="H132:H133"/>
    <mergeCell ref="H134:H135"/>
    <mergeCell ref="Q131:Q132"/>
    <mergeCell ref="P139:P140"/>
    <mergeCell ref="R139:R140"/>
    <mergeCell ref="S139:S140"/>
    <mergeCell ref="T139:T140"/>
    <mergeCell ref="U139:U140"/>
    <mergeCell ref="V139:V140"/>
    <mergeCell ref="Z139:Z140"/>
    <mergeCell ref="L118:L130"/>
    <mergeCell ref="M118:M130"/>
    <mergeCell ref="N118:N130"/>
    <mergeCell ref="O118:O130"/>
    <mergeCell ref="AF118:AF130"/>
    <mergeCell ref="AG118:AG130"/>
    <mergeCell ref="AH118:AH130"/>
    <mergeCell ref="AI118:AI130"/>
    <mergeCell ref="AJ118:AJ130"/>
    <mergeCell ref="R128:R129"/>
    <mergeCell ref="S128:S129"/>
    <mergeCell ref="T128:T129"/>
    <mergeCell ref="U128:U129"/>
    <mergeCell ref="V128:V129"/>
    <mergeCell ref="Z128:Z129"/>
    <mergeCell ref="AA128:AA129"/>
    <mergeCell ref="AB128:AB129"/>
    <mergeCell ref="AC128:AC129"/>
    <mergeCell ref="B118:B130"/>
    <mergeCell ref="C118:C130"/>
    <mergeCell ref="D118:D130"/>
    <mergeCell ref="E118:E130"/>
    <mergeCell ref="F118:F130"/>
    <mergeCell ref="G118:G130"/>
    <mergeCell ref="I118:I130"/>
    <mergeCell ref="J118:J130"/>
    <mergeCell ref="K118:K130"/>
    <mergeCell ref="H118:H122"/>
    <mergeCell ref="H123:H129"/>
    <mergeCell ref="G102:G117"/>
    <mergeCell ref="I102:I117"/>
    <mergeCell ref="J102:J117"/>
    <mergeCell ref="K102:K117"/>
    <mergeCell ref="L102:L117"/>
    <mergeCell ref="M102:M117"/>
    <mergeCell ref="N102:N117"/>
    <mergeCell ref="O102:O117"/>
    <mergeCell ref="AF102:AF117"/>
    <mergeCell ref="H102:H103"/>
    <mergeCell ref="H104:H105"/>
    <mergeCell ref="H106:H107"/>
    <mergeCell ref="H108:H110"/>
    <mergeCell ref="H112:H113"/>
    <mergeCell ref="H114:H116"/>
    <mergeCell ref="F8:F9"/>
    <mergeCell ref="G8:G9"/>
    <mergeCell ref="I8:I9"/>
    <mergeCell ref="J8:J9"/>
    <mergeCell ref="A6:I7"/>
    <mergeCell ref="J6:O7"/>
    <mergeCell ref="K10:K44"/>
    <mergeCell ref="L10:L44"/>
    <mergeCell ref="H8:H9"/>
    <mergeCell ref="A10:A44"/>
    <mergeCell ref="B10:B44"/>
    <mergeCell ref="C10:C44"/>
    <mergeCell ref="D10:D44"/>
    <mergeCell ref="E10:E44"/>
    <mergeCell ref="F10:F44"/>
    <mergeCell ref="G10:G44"/>
    <mergeCell ref="I10:I44"/>
    <mergeCell ref="J10:J44"/>
    <mergeCell ref="A8:A9"/>
    <mergeCell ref="B8:B9"/>
    <mergeCell ref="C8:C9"/>
    <mergeCell ref="D8:D9"/>
    <mergeCell ref="K8:K9"/>
    <mergeCell ref="L8:L9"/>
    <mergeCell ref="A5:I5"/>
    <mergeCell ref="J5:O5"/>
    <mergeCell ref="AD5:AJ5"/>
    <mergeCell ref="O8:O9"/>
    <mergeCell ref="P8:P9"/>
    <mergeCell ref="AA8:AA9"/>
    <mergeCell ref="Z8:Z9"/>
    <mergeCell ref="Y8:Y9"/>
    <mergeCell ref="AD8:AD9"/>
    <mergeCell ref="AF8:AF9"/>
    <mergeCell ref="AG8:AG9"/>
    <mergeCell ref="AC8:AC9"/>
    <mergeCell ref="P5:AC5"/>
    <mergeCell ref="P6:AC6"/>
    <mergeCell ref="U7:AC7"/>
    <mergeCell ref="S8:S9"/>
    <mergeCell ref="X8:X9"/>
    <mergeCell ref="W8:W9"/>
    <mergeCell ref="V8:V9"/>
    <mergeCell ref="U8:U9"/>
    <mergeCell ref="T8:T9"/>
    <mergeCell ref="M8:M9"/>
    <mergeCell ref="N8:N9"/>
    <mergeCell ref="E8:E9"/>
    <mergeCell ref="AK5:AP5"/>
    <mergeCell ref="AQ5:AW5"/>
    <mergeCell ref="AK6:AP6"/>
    <mergeCell ref="AQ6:AW6"/>
    <mergeCell ref="AQ8:AQ9"/>
    <mergeCell ref="AR8:AR9"/>
    <mergeCell ref="AS8:AS9"/>
    <mergeCell ref="AT8:AT9"/>
    <mergeCell ref="AP8:AP9"/>
    <mergeCell ref="AL8:AL9"/>
    <mergeCell ref="AM8:AM9"/>
    <mergeCell ref="AK8:AK9"/>
    <mergeCell ref="AK7:AP7"/>
    <mergeCell ref="AU8:AU9"/>
    <mergeCell ref="AV8:AV9"/>
    <mergeCell ref="AW8:AW9"/>
    <mergeCell ref="AQ7:AS7"/>
    <mergeCell ref="AT7:AW7"/>
    <mergeCell ref="M45:M53"/>
    <mergeCell ref="S7:T7"/>
    <mergeCell ref="AF10:AF44"/>
    <mergeCell ref="AG10:AG44"/>
    <mergeCell ref="AD6:AJ7"/>
    <mergeCell ref="AE8:AE9"/>
    <mergeCell ref="AH8:AH9"/>
    <mergeCell ref="AI8:AI9"/>
    <mergeCell ref="AJ10:AJ44"/>
    <mergeCell ref="AI10:AI44"/>
    <mergeCell ref="AJ8:AJ9"/>
    <mergeCell ref="AB8:AB9"/>
    <mergeCell ref="AF45:AF53"/>
    <mergeCell ref="AG45:AG53"/>
    <mergeCell ref="AH45:AH53"/>
    <mergeCell ref="AI45:AI53"/>
    <mergeCell ref="AJ45:AJ53"/>
    <mergeCell ref="AH10:AH44"/>
    <mergeCell ref="O10:O44"/>
    <mergeCell ref="Q8:Q9"/>
    <mergeCell ref="R8:R9"/>
    <mergeCell ref="N10:N44"/>
    <mergeCell ref="M10:M44"/>
    <mergeCell ref="P7:R7"/>
    <mergeCell ref="D45:D53"/>
    <mergeCell ref="E45:E53"/>
    <mergeCell ref="F45:F53"/>
    <mergeCell ref="G45:G53"/>
    <mergeCell ref="I45:I53"/>
    <mergeCell ref="J45:J53"/>
    <mergeCell ref="K45:K53"/>
    <mergeCell ref="L45:L53"/>
    <mergeCell ref="H46:H48"/>
    <mergeCell ref="H49:H50"/>
    <mergeCell ref="H51:H53"/>
    <mergeCell ref="L59:L88"/>
    <mergeCell ref="M59:M88"/>
    <mergeCell ref="N59:N88"/>
    <mergeCell ref="AI59:AI88"/>
    <mergeCell ref="AJ59:AJ88"/>
    <mergeCell ref="N45:N53"/>
    <mergeCell ref="O45:O53"/>
    <mergeCell ref="A54:A58"/>
    <mergeCell ref="B54:B58"/>
    <mergeCell ref="C54:C58"/>
    <mergeCell ref="D54:D58"/>
    <mergeCell ref="E54:E58"/>
    <mergeCell ref="F54:F58"/>
    <mergeCell ref="G54:G58"/>
    <mergeCell ref="I54:I58"/>
    <mergeCell ref="J54:J58"/>
    <mergeCell ref="K54:K58"/>
    <mergeCell ref="L54:L58"/>
    <mergeCell ref="M54:M58"/>
    <mergeCell ref="N54:N58"/>
    <mergeCell ref="O54:O58"/>
    <mergeCell ref="A45:A53"/>
    <mergeCell ref="B45:B53"/>
    <mergeCell ref="C45:C53"/>
    <mergeCell ref="AF59:AF88"/>
    <mergeCell ref="AG59:AG88"/>
    <mergeCell ref="AH59:AH88"/>
    <mergeCell ref="AF54:AF58"/>
    <mergeCell ref="AG54:AG58"/>
    <mergeCell ref="AH54:AH58"/>
    <mergeCell ref="AI54:AI58"/>
    <mergeCell ref="AJ54:AJ58"/>
    <mergeCell ref="R57:R58"/>
    <mergeCell ref="S57:S58"/>
    <mergeCell ref="T57:T58"/>
    <mergeCell ref="U57:U58"/>
    <mergeCell ref="R81:R85"/>
    <mergeCell ref="S81:S85"/>
    <mergeCell ref="T81:T85"/>
    <mergeCell ref="U81:U85"/>
    <mergeCell ref="R87:R88"/>
    <mergeCell ref="S87:S88"/>
    <mergeCell ref="T87:T88"/>
    <mergeCell ref="U87:U88"/>
    <mergeCell ref="V81:V85"/>
    <mergeCell ref="V87:V88"/>
    <mergeCell ref="W57:W58"/>
    <mergeCell ref="AA87:AA88"/>
    <mergeCell ref="C89:C101"/>
    <mergeCell ref="D89:D101"/>
    <mergeCell ref="E89:E101"/>
    <mergeCell ref="F89:F101"/>
    <mergeCell ref="G89:G101"/>
    <mergeCell ref="I89:I101"/>
    <mergeCell ref="J89:J101"/>
    <mergeCell ref="A59:A88"/>
    <mergeCell ref="B59:B88"/>
    <mergeCell ref="C59:C88"/>
    <mergeCell ref="F59:F88"/>
    <mergeCell ref="I59:I88"/>
    <mergeCell ref="J59:J88"/>
    <mergeCell ref="H89:H91"/>
    <mergeCell ref="H92:H94"/>
    <mergeCell ref="H95:H97"/>
    <mergeCell ref="H98:H99"/>
    <mergeCell ref="H100:H101"/>
    <mergeCell ref="A118:A130"/>
    <mergeCell ref="A4:C4"/>
    <mergeCell ref="AJ89:AJ101"/>
    <mergeCell ref="A102:A117"/>
    <mergeCell ref="B102:B117"/>
    <mergeCell ref="C102:C117"/>
    <mergeCell ref="D102:D117"/>
    <mergeCell ref="E102:E117"/>
    <mergeCell ref="F102:F117"/>
    <mergeCell ref="AG102:AG117"/>
    <mergeCell ref="AH102:AH117"/>
    <mergeCell ref="AI102:AI117"/>
    <mergeCell ref="AJ102:AJ117"/>
    <mergeCell ref="K89:K101"/>
    <mergeCell ref="L89:L101"/>
    <mergeCell ref="M89:M101"/>
    <mergeCell ref="N89:N101"/>
    <mergeCell ref="O89:O101"/>
    <mergeCell ref="AF89:AF101"/>
    <mergeCell ref="AG89:AG101"/>
    <mergeCell ref="AH89:AH101"/>
    <mergeCell ref="AI89:AI101"/>
    <mergeCell ref="A89:A101"/>
    <mergeCell ref="B89:B101"/>
    <mergeCell ref="H10:H32"/>
    <mergeCell ref="H34:H38"/>
    <mergeCell ref="H39:H42"/>
    <mergeCell ref="P17:P18"/>
    <mergeCell ref="R17:R18"/>
    <mergeCell ref="P20:P21"/>
    <mergeCell ref="R20:R21"/>
    <mergeCell ref="Q24:Q25"/>
    <mergeCell ref="Q30:Q31"/>
    <mergeCell ref="Q35:Q36"/>
    <mergeCell ref="U17:U18"/>
    <mergeCell ref="U20:U21"/>
    <mergeCell ref="S17:S18"/>
    <mergeCell ref="T17:T18"/>
    <mergeCell ref="S20:S21"/>
    <mergeCell ref="T20:T21"/>
    <mergeCell ref="V17:V18"/>
    <mergeCell ref="V20:V21"/>
    <mergeCell ref="W17:W18"/>
    <mergeCell ref="W20:W21"/>
    <mergeCell ref="X17:X18"/>
    <mergeCell ref="Y17:Y18"/>
    <mergeCell ref="X20:X21"/>
    <mergeCell ref="Y20:Y21"/>
    <mergeCell ref="Z17:Z18"/>
    <mergeCell ref="AA17:AA18"/>
    <mergeCell ref="AB17:AB18"/>
    <mergeCell ref="AC17:AC18"/>
    <mergeCell ref="Z20:Z21"/>
    <mergeCell ref="AA20:AA21"/>
    <mergeCell ref="AB20:AB21"/>
    <mergeCell ref="AC20:AC21"/>
    <mergeCell ref="Q48:Q49"/>
    <mergeCell ref="Q52:Q53"/>
    <mergeCell ref="D59:D69"/>
    <mergeCell ref="E59:E69"/>
    <mergeCell ref="D70:D88"/>
    <mergeCell ref="E70:E88"/>
    <mergeCell ref="G59:G69"/>
    <mergeCell ref="G70:G88"/>
    <mergeCell ref="H54:H55"/>
    <mergeCell ref="H57:H58"/>
    <mergeCell ref="H59:H60"/>
    <mergeCell ref="H61:H63"/>
    <mergeCell ref="H64:H65"/>
    <mergeCell ref="H66:H69"/>
    <mergeCell ref="H70:H75"/>
    <mergeCell ref="H81:H85"/>
    <mergeCell ref="H87:H88"/>
    <mergeCell ref="P57:P58"/>
    <mergeCell ref="Q59:Q60"/>
    <mergeCell ref="Q61:Q63"/>
    <mergeCell ref="P81:P85"/>
    <mergeCell ref="P87:P88"/>
    <mergeCell ref="O59:O88"/>
    <mergeCell ref="K59:K88"/>
    <mergeCell ref="Q92:Q94"/>
    <mergeCell ref="Q98:Q99"/>
    <mergeCell ref="Q106:Q107"/>
    <mergeCell ref="Q108:Q110"/>
    <mergeCell ref="Q115:Q116"/>
    <mergeCell ref="Q120:Q121"/>
    <mergeCell ref="Q123:Q124"/>
    <mergeCell ref="Q125:Q127"/>
    <mergeCell ref="P128:P129"/>
    <mergeCell ref="AB87:AB88"/>
    <mergeCell ref="AC87:AC88"/>
    <mergeCell ref="W81:W85"/>
    <mergeCell ref="W87:W88"/>
    <mergeCell ref="W128:W129"/>
    <mergeCell ref="W139:W140"/>
    <mergeCell ref="V57:V58"/>
    <mergeCell ref="X57:X58"/>
    <mergeCell ref="Y57:Y58"/>
    <mergeCell ref="X81:X85"/>
    <mergeCell ref="Y81:Y85"/>
    <mergeCell ref="X87:X88"/>
    <mergeCell ref="Y87:Y88"/>
    <mergeCell ref="X128:X129"/>
    <mergeCell ref="Y128:Y129"/>
    <mergeCell ref="X139:X140"/>
    <mergeCell ref="Y139:Y140"/>
    <mergeCell ref="AD57:AD58"/>
    <mergeCell ref="AE57:AE58"/>
    <mergeCell ref="AD81:AD85"/>
    <mergeCell ref="AE81:AE85"/>
    <mergeCell ref="H139:H140"/>
    <mergeCell ref="H76:H79"/>
    <mergeCell ref="AA139:AA140"/>
    <mergeCell ref="AB139:AB140"/>
    <mergeCell ref="AC139:AC140"/>
    <mergeCell ref="AD87:AD88"/>
    <mergeCell ref="AE87:AE88"/>
    <mergeCell ref="AD128:AD129"/>
    <mergeCell ref="AE128:AE129"/>
    <mergeCell ref="AD139:AD140"/>
    <mergeCell ref="AE139:AE140"/>
    <mergeCell ref="Z57:Z58"/>
    <mergeCell ref="AA57:AA58"/>
    <mergeCell ref="AB57:AB58"/>
    <mergeCell ref="AC57:AC58"/>
    <mergeCell ref="Z81:Z85"/>
    <mergeCell ref="AA81:AA85"/>
    <mergeCell ref="AB81:AB85"/>
    <mergeCell ref="AC81:AC85"/>
    <mergeCell ref="Z87:Z88"/>
  </mergeCells>
  <conditionalFormatting sqref="K10:K172 AF10:AF172">
    <cfRule type="containsText" dxfId="27" priority="1" stopIfTrue="1" operator="containsText" text="Muy Alta">
      <formula>NOT(ISERROR(SEARCH("Muy Alta",K10)))</formula>
    </cfRule>
    <cfRule type="containsText" dxfId="26" priority="2" stopIfTrue="1" operator="containsText" text="Alta">
      <formula>NOT(ISERROR(SEARCH("Alta",K10)))</formula>
    </cfRule>
    <cfRule type="containsText" dxfId="25" priority="3" stopIfTrue="1" operator="containsText" text="Media">
      <formula>NOT(ISERROR(SEARCH("Media",K10)))</formula>
    </cfRule>
    <cfRule type="containsText" dxfId="24" priority="4" stopIfTrue="1" operator="containsText" text="Muy Baja">
      <formula>NOT(ISERROR(SEARCH("Muy Baja",K10)))</formula>
    </cfRule>
    <cfRule type="containsText" dxfId="23" priority="5" stopIfTrue="1" operator="containsText" text="Baja">
      <formula>NOT(ISERROR(SEARCH("Baja",K10)))</formula>
    </cfRule>
  </conditionalFormatting>
  <conditionalFormatting sqref="M10:M172 AH10:AH172">
    <cfRule type="containsText" dxfId="22" priority="6" stopIfTrue="1" operator="containsText" text="Catastrófico">
      <formula>NOT(ISERROR(SEARCH("Catastrófico",M10)))</formula>
    </cfRule>
    <cfRule type="containsText" dxfId="21" priority="7" stopIfTrue="1" operator="containsText" text="Mayor">
      <formula>NOT(ISERROR(SEARCH("Mayor",M10)))</formula>
    </cfRule>
    <cfRule type="containsText" dxfId="20" priority="8" stopIfTrue="1" operator="containsText" text="Moderado">
      <formula>NOT(ISERROR(SEARCH("Moderado",M10)))</formula>
    </cfRule>
    <cfRule type="containsText" dxfId="19" priority="9" stopIfTrue="1" operator="containsText" text="Menor">
      <formula>NOT(ISERROR(SEARCH("Menor",M10)))</formula>
    </cfRule>
    <cfRule type="containsText" dxfId="18" priority="10" stopIfTrue="1" operator="containsText" text="Leve">
      <formula>NOT(ISERROR(SEARCH("Leve",M10)))</formula>
    </cfRule>
  </conditionalFormatting>
  <conditionalFormatting sqref="O10:O172 AJ10:AJ172">
    <cfRule type="containsText" dxfId="17" priority="11" stopIfTrue="1" operator="containsText" text="Extremo">
      <formula>NOT(ISERROR(SEARCH("Extremo",O10)))</formula>
    </cfRule>
    <cfRule type="containsText" dxfId="16" priority="12" stopIfTrue="1" operator="containsText" text="Alto">
      <formula>NOT(ISERROR(SEARCH("Alto",O10)))</formula>
    </cfRule>
    <cfRule type="containsText" dxfId="15" priority="13" stopIfTrue="1" operator="containsText" text="Moderado">
      <formula>NOT(ISERROR(SEARCH("Moderado",O10)))</formula>
    </cfRule>
    <cfRule type="containsText" dxfId="14" priority="14" stopIfTrue="1" operator="containsText" text="Bajo">
      <formula>NOT(ISERROR(SEARCH("Bajo",O10)))</formula>
    </cfRule>
  </conditionalFormatting>
  <hyperlinks>
    <hyperlink ref="N8" location="'TABLA DE PROBABILIDAD'!A1" display="Probabilidad" xr:uid="{00000000-0004-0000-0000-000000000000}"/>
    <hyperlink ref="D8:D9" location="Amenazas!A1" display="Amenazas!A1" xr:uid="{00000000-0004-0000-0000-000001000000}"/>
    <hyperlink ref="E8:E9" location="Vulnerabilidades!A1" display="Vulnerabilidades!A1" xr:uid="{00000000-0004-0000-0000-000002000000}"/>
    <hyperlink ref="K8:K9" location="PROBABILIDAD" display="Probabilidad inherente" xr:uid="{00000000-0004-0000-0000-000003000000}"/>
    <hyperlink ref="F8:F9" location="TIPÓS_DE_RIESGOS" display="Tipo de riesgo" xr:uid="{00000000-0004-0000-0000-000004000000}"/>
    <hyperlink ref="I8:I9" location="CLASIFICACIÓN_DEL_RIESGO" display="Clasificación riesgo" xr:uid="{00000000-0004-0000-0000-000005000000}"/>
    <hyperlink ref="J8:J9" location="Frecuencias" display="Frecuencias" xr:uid="{00000000-0004-0000-0000-000006000000}"/>
    <hyperlink ref="M8:M9" location="IMPACTO" display="Impacto inherente" xr:uid="{00000000-0004-0000-0000-000007000000}"/>
    <hyperlink ref="U8:U9" location="EFICIENCIA_DEL_CONTROL" display="Tipo" xr:uid="{00000000-0004-0000-0000-000008000000}"/>
    <hyperlink ref="W8:W9" location="IMPLEMENTACIÓN" display="Implementación" xr:uid="{00000000-0004-0000-0000-000009000000}"/>
    <hyperlink ref="Z8:Z9" location="TIPOS_DE_DOCUMENTACIÓN" display="Documentación" xr:uid="{00000000-0004-0000-0000-00000A000000}"/>
    <hyperlink ref="AA8:AA9" location="TIPOS_DE_FRECUENCIAS" display="Frecuencia" xr:uid="{00000000-0004-0000-0000-00000B000000}"/>
    <hyperlink ref="AC8:AC9" location="TIPOS_EVIDENCIAS" display="Evidencia" xr:uid="{00000000-0004-0000-0000-00000C000000}"/>
    <hyperlink ref="AB8:AB9" location="TIPOS_EVIDENCIAS" display="Evidencia" xr:uid="{00000000-0004-0000-0000-00000D000000}"/>
    <hyperlink ref="AC32" r:id="rId1" xr:uid="{0B097576-DDCC-4F2D-AB3F-4410DB4209CC}"/>
    <hyperlink ref="AC93" r:id="rId2" xr:uid="{A3B72011-2070-4D6E-AE1B-33C35FE5E99E}"/>
    <hyperlink ref="AC94" r:id="rId3" xr:uid="{ABCA8AA2-F704-4012-B664-BBCA3E50FD2F}"/>
    <hyperlink ref="AC101" r:id="rId4" xr:uid="{8C97AA2E-0BFC-4D23-8E33-8BA2FF538BA3}"/>
  </hyperlinks>
  <pageMargins left="0.7" right="0.7" top="0.75" bottom="0.75" header="0.3" footer="0.3"/>
  <pageSetup orientation="portrait" r:id="rId5"/>
  <drawing r:id="rId6"/>
  <legacyDrawing r:id="rId7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Listas!$C$30:$C$32</xm:f>
          </x14:formula1>
          <xm:sqref>F10:F44 F141:F172</xm:sqref>
        </x14:dataValidation>
        <x14:dataValidation type="list" allowBlank="1" showInputMessage="1" showErrorMessage="1" xr:uid="{00000000-0002-0000-0000-000005000000}">
          <x14:formula1>
            <xm:f>Listas!$C$36:$C$42</xm:f>
          </x14:formula1>
          <xm:sqref>I10:I44 I141:I172</xm:sqref>
        </x14:dataValidation>
        <x14:dataValidation type="list" allowBlank="1" showInputMessage="1" showErrorMessage="1" xr:uid="{00000000-0002-0000-0000-000001000000}">
          <x14:formula1>
            <xm:f>Listas!$I$3:$I$7</xm:f>
          </x14:formula1>
          <xm:sqref>M10:M172</xm:sqref>
        </x14:dataValidation>
        <x14:dataValidation type="list" allowBlank="1" showInputMessage="1" showErrorMessage="1" xr:uid="{00000000-0002-0000-0000-000002000000}">
          <x14:formula1>
            <xm:f>Listas!$C$3:$C$7</xm:f>
          </x14:formula1>
          <xm:sqref>K10:K172</xm:sqref>
        </x14:dataValidation>
        <x14:dataValidation type="list" allowBlank="1" showInputMessage="1" showErrorMessage="1" xr:uid="{00000000-0002-0000-0000-000003000000}">
          <x14:formula1>
            <xm:f>Listas!$C$11:$C$13</xm:f>
          </x14:formula1>
          <xm:sqref>U141:U172</xm:sqref>
        </x14:dataValidation>
        <x14:dataValidation type="list" allowBlank="1" showInputMessage="1" showErrorMessage="1" xr:uid="{00000000-0002-0000-0000-000004000000}">
          <x14:formula1>
            <xm:f>Listas!$C$17:$C$18</xm:f>
          </x14:formula1>
          <xm:sqref>W141:W172</xm:sqref>
        </x14:dataValidation>
        <x14:dataValidation type="list" allowBlank="1" showInputMessage="1" showErrorMessage="1" xr:uid="{00000000-0002-0000-0000-000006000000}">
          <x14:formula1>
            <xm:f>Listas!$C$46:$C$47</xm:f>
          </x14:formula1>
          <xm:sqref>Z141:Z172</xm:sqref>
        </x14:dataValidation>
        <x14:dataValidation type="list" allowBlank="1" showInputMessage="1" showErrorMessage="1" xr:uid="{00000000-0002-0000-0000-000007000000}">
          <x14:formula1>
            <xm:f>Listas!$C$51:$C$60</xm:f>
          </x14:formula1>
          <xm:sqref>AA141:AA172</xm:sqref>
        </x14:dataValidation>
        <x14:dataValidation type="list" allowBlank="1" showInputMessage="1" showErrorMessage="1" xr:uid="{00000000-0002-0000-0000-000008000000}">
          <x14:formula1>
            <xm:f>Listas!$C$65:$C$66</xm:f>
          </x14:formula1>
          <xm:sqref>AB141:AB172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F9D9-6571-4DE3-8AB4-DC41397FE3E7}">
  <dimension ref="A1:AW141"/>
  <sheetViews>
    <sheetView showGridLines="0" topLeftCell="AB1" zoomScaleNormal="100" workbookViewId="0">
      <pane ySplit="9" topLeftCell="A15" activePane="bottomLeft" state="frozen"/>
      <selection pane="bottomLeft" activeCell="AM11" sqref="AM11"/>
    </sheetView>
  </sheetViews>
  <sheetFormatPr baseColWidth="10" defaultColWidth="11.42578125" defaultRowHeight="15" x14ac:dyDescent="0.25"/>
  <cols>
    <col min="1" max="1" width="11.140625" customWidth="1"/>
    <col min="2" max="2" width="10.42578125" customWidth="1"/>
    <col min="4" max="4" width="18.5703125" customWidth="1"/>
    <col min="5" max="5" width="16.28515625" customWidth="1"/>
    <col min="6" max="6" width="17.42578125" customWidth="1"/>
    <col min="7" max="7" width="37.7109375" customWidth="1"/>
    <col min="8" max="8" width="21.28515625" customWidth="1"/>
    <col min="9" max="9" width="13.7109375" style="146" customWidth="1"/>
    <col min="10" max="10" width="10.85546875" style="146" customWidth="1"/>
    <col min="11" max="11" width="11.140625" style="2" customWidth="1"/>
    <col min="12" max="12" width="6.28515625" style="2" customWidth="1"/>
    <col min="13" max="13" width="8.42578125" style="146" customWidth="1"/>
    <col min="14" max="14" width="6" style="146" bestFit="1" customWidth="1"/>
    <col min="15" max="15" width="10.5703125" style="146" customWidth="1"/>
    <col min="16" max="16" width="9.42578125" style="146" customWidth="1"/>
    <col min="17" max="17" width="20.140625" style="146" bestFit="1" customWidth="1"/>
    <col min="18" max="18" width="32.28515625" customWidth="1"/>
    <col min="19" max="19" width="11.7109375" customWidth="1"/>
    <col min="20" max="20" width="7.28515625" bestFit="1" customWidth="1"/>
    <col min="21" max="21" width="10" customWidth="1"/>
    <col min="22" max="22" width="4.28515625" customWidth="1"/>
    <col min="23" max="23" width="14.28515625" style="1" customWidth="1"/>
    <col min="24" max="24" width="4.5703125" style="1" customWidth="1"/>
    <col min="25" max="25" width="12.7109375" customWidth="1"/>
    <col min="26" max="26" width="14.85546875" bestFit="1" customWidth="1"/>
    <col min="27" max="27" width="10.5703125" bestFit="1" customWidth="1"/>
    <col min="28" max="28" width="9.28515625" bestFit="1" customWidth="1"/>
    <col min="29" max="29" width="10.85546875" customWidth="1"/>
    <col min="30" max="31" width="11" customWidth="1"/>
    <col min="32" max="32" width="11.7109375" customWidth="1"/>
    <col min="33" max="33" width="7.28515625" customWidth="1"/>
    <col min="35" max="35" width="5.7109375" customWidth="1"/>
    <col min="37" max="37" width="21.7109375" customWidth="1"/>
    <col min="38" max="38" width="14.42578125" bestFit="1" customWidth="1"/>
    <col min="39" max="39" width="13.42578125" bestFit="1" customWidth="1"/>
    <col min="40" max="40" width="10.7109375" bestFit="1" customWidth="1"/>
    <col min="42" max="42" width="21.42578125" bestFit="1" customWidth="1"/>
    <col min="43" max="43" width="14.140625" bestFit="1" customWidth="1"/>
    <col min="44" max="44" width="26.42578125" bestFit="1" customWidth="1"/>
    <col min="45" max="45" width="24.7109375" bestFit="1" customWidth="1"/>
    <col min="46" max="46" width="14.140625" bestFit="1" customWidth="1"/>
    <col min="47" max="47" width="30" bestFit="1" customWidth="1"/>
    <col min="48" max="48" width="34.140625" bestFit="1" customWidth="1"/>
    <col min="49" max="49" width="21.42578125" bestFit="1" customWidth="1"/>
  </cols>
  <sheetData>
    <row r="1" spans="1:49" ht="26.25" x14ac:dyDescent="0.25">
      <c r="A1" s="152"/>
      <c r="B1" s="153"/>
      <c r="C1" s="154"/>
      <c r="D1" s="327" t="s">
        <v>536</v>
      </c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  <c r="AM1" s="328"/>
      <c r="AN1" s="328"/>
      <c r="AO1" s="328"/>
      <c r="AP1" s="328"/>
      <c r="AQ1" s="328"/>
      <c r="AR1" s="328"/>
      <c r="AS1" s="328"/>
      <c r="AT1" s="328"/>
      <c r="AU1" s="328"/>
      <c r="AV1" s="329"/>
      <c r="AW1" s="338" t="s">
        <v>534</v>
      </c>
    </row>
    <row r="2" spans="1:49" ht="26.25" x14ac:dyDescent="0.25">
      <c r="A2" s="155"/>
      <c r="B2" s="151"/>
      <c r="C2" s="156"/>
      <c r="D2" s="330" t="s">
        <v>537</v>
      </c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1"/>
      <c r="AO2" s="331"/>
      <c r="AP2" s="331"/>
      <c r="AQ2" s="331"/>
      <c r="AR2" s="331"/>
      <c r="AS2" s="331"/>
      <c r="AT2" s="331"/>
      <c r="AU2" s="331"/>
      <c r="AV2" s="332"/>
      <c r="AW2" s="339"/>
    </row>
    <row r="3" spans="1:49" ht="26.25" x14ac:dyDescent="0.25">
      <c r="A3" s="157"/>
      <c r="B3" s="158"/>
      <c r="C3" s="159"/>
      <c r="D3" s="333" t="s">
        <v>0</v>
      </c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40"/>
      <c r="AW3" s="338" t="s">
        <v>535</v>
      </c>
    </row>
    <row r="4" spans="1:49" s="135" customFormat="1" ht="18.75" x14ac:dyDescent="0.25">
      <c r="A4" s="337" t="s">
        <v>539</v>
      </c>
      <c r="B4" s="337"/>
      <c r="C4" s="337"/>
      <c r="D4" s="335" t="s">
        <v>538</v>
      </c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336"/>
      <c r="V4" s="336"/>
      <c r="W4" s="336"/>
      <c r="X4" s="336"/>
      <c r="Y4" s="336"/>
      <c r="Z4" s="336"/>
      <c r="AA4" s="336"/>
      <c r="AB4" s="336"/>
      <c r="AC4" s="336"/>
      <c r="AD4" s="336"/>
      <c r="AE4" s="336"/>
      <c r="AF4" s="336"/>
      <c r="AG4" s="336"/>
      <c r="AH4" s="336"/>
      <c r="AI4" s="336"/>
      <c r="AJ4" s="336"/>
      <c r="AK4" s="336"/>
      <c r="AL4" s="336"/>
      <c r="AM4" s="336"/>
      <c r="AN4" s="336"/>
      <c r="AO4" s="336"/>
      <c r="AP4" s="336"/>
      <c r="AQ4" s="336"/>
      <c r="AR4" s="336"/>
      <c r="AS4" s="336"/>
      <c r="AT4" s="336"/>
      <c r="AU4" s="336"/>
      <c r="AV4" s="341"/>
      <c r="AW4" s="339"/>
    </row>
    <row r="5" spans="1:49" s="67" customFormat="1" ht="15.75" x14ac:dyDescent="0.25">
      <c r="A5" s="295" t="s">
        <v>1</v>
      </c>
      <c r="B5" s="296"/>
      <c r="C5" s="296"/>
      <c r="D5" s="296"/>
      <c r="E5" s="296"/>
      <c r="F5" s="296"/>
      <c r="G5" s="296"/>
      <c r="H5" s="296"/>
      <c r="I5" s="297"/>
      <c r="J5" s="298" t="s">
        <v>2</v>
      </c>
      <c r="K5" s="299"/>
      <c r="L5" s="299"/>
      <c r="M5" s="299"/>
      <c r="N5" s="299"/>
      <c r="O5" s="300"/>
      <c r="P5" s="306" t="s">
        <v>3</v>
      </c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7"/>
      <c r="AD5" s="301" t="s">
        <v>4</v>
      </c>
      <c r="AE5" s="302"/>
      <c r="AF5" s="302"/>
      <c r="AG5" s="302"/>
      <c r="AH5" s="302"/>
      <c r="AI5" s="302"/>
      <c r="AJ5" s="303"/>
      <c r="AK5" s="272" t="s">
        <v>5</v>
      </c>
      <c r="AL5" s="273"/>
      <c r="AM5" s="273"/>
      <c r="AN5" s="273"/>
      <c r="AO5" s="273"/>
      <c r="AP5" s="274"/>
      <c r="AQ5" s="275" t="s">
        <v>6</v>
      </c>
      <c r="AR5" s="276"/>
      <c r="AS5" s="276"/>
      <c r="AT5" s="276"/>
      <c r="AU5" s="276"/>
      <c r="AV5" s="276"/>
      <c r="AW5" s="342"/>
    </row>
    <row r="6" spans="1:49" x14ac:dyDescent="0.25">
      <c r="A6" s="319" t="s">
        <v>7</v>
      </c>
      <c r="B6" s="320"/>
      <c r="C6" s="320"/>
      <c r="D6" s="320"/>
      <c r="E6" s="320"/>
      <c r="F6" s="320"/>
      <c r="G6" s="320"/>
      <c r="H6" s="320"/>
      <c r="I6" s="321"/>
      <c r="J6" s="259" t="s">
        <v>543</v>
      </c>
      <c r="K6" s="260"/>
      <c r="L6" s="260"/>
      <c r="M6" s="260"/>
      <c r="N6" s="260"/>
      <c r="O6" s="261"/>
      <c r="P6" s="308" t="s">
        <v>8</v>
      </c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9"/>
      <c r="AD6" s="259" t="s">
        <v>9</v>
      </c>
      <c r="AE6" s="260"/>
      <c r="AF6" s="260"/>
      <c r="AG6" s="260"/>
      <c r="AH6" s="260"/>
      <c r="AI6" s="260"/>
      <c r="AJ6" s="261"/>
      <c r="AK6" s="278" t="s">
        <v>10</v>
      </c>
      <c r="AL6" s="279"/>
      <c r="AM6" s="279"/>
      <c r="AN6" s="279"/>
      <c r="AO6" s="279"/>
      <c r="AP6" s="280"/>
      <c r="AQ6" s="281" t="s">
        <v>11</v>
      </c>
      <c r="AR6" s="282"/>
      <c r="AS6" s="282"/>
      <c r="AT6" s="282"/>
      <c r="AU6" s="282"/>
      <c r="AV6" s="282"/>
      <c r="AW6" s="283"/>
    </row>
    <row r="7" spans="1:49" x14ac:dyDescent="0.25">
      <c r="A7" s="319"/>
      <c r="B7" s="320"/>
      <c r="C7" s="320"/>
      <c r="D7" s="320"/>
      <c r="E7" s="320"/>
      <c r="F7" s="320"/>
      <c r="G7" s="320"/>
      <c r="H7" s="320"/>
      <c r="I7" s="321"/>
      <c r="J7" s="259"/>
      <c r="K7" s="260"/>
      <c r="L7" s="260"/>
      <c r="M7" s="260"/>
      <c r="N7" s="260"/>
      <c r="O7" s="261"/>
      <c r="P7" s="270" t="s">
        <v>12</v>
      </c>
      <c r="Q7" s="271"/>
      <c r="R7" s="271"/>
      <c r="S7" s="258" t="s">
        <v>13</v>
      </c>
      <c r="T7" s="258"/>
      <c r="U7" s="310" t="s">
        <v>14</v>
      </c>
      <c r="V7" s="311"/>
      <c r="W7" s="311"/>
      <c r="X7" s="311"/>
      <c r="Y7" s="311"/>
      <c r="Z7" s="311"/>
      <c r="AA7" s="311"/>
      <c r="AB7" s="311"/>
      <c r="AC7" s="312"/>
      <c r="AD7" s="259"/>
      <c r="AE7" s="260"/>
      <c r="AF7" s="260"/>
      <c r="AG7" s="260"/>
      <c r="AH7" s="260"/>
      <c r="AI7" s="260"/>
      <c r="AJ7" s="261"/>
      <c r="AK7" s="292" t="s">
        <v>15</v>
      </c>
      <c r="AL7" s="293"/>
      <c r="AM7" s="293"/>
      <c r="AN7" s="293"/>
      <c r="AO7" s="293"/>
      <c r="AP7" s="294"/>
      <c r="AQ7" s="281" t="s">
        <v>16</v>
      </c>
      <c r="AR7" s="282"/>
      <c r="AS7" s="282"/>
      <c r="AT7" s="282" t="s">
        <v>17</v>
      </c>
      <c r="AU7" s="282"/>
      <c r="AV7" s="282"/>
      <c r="AW7" s="283"/>
    </row>
    <row r="8" spans="1:49" s="102" customFormat="1" ht="25.5" x14ac:dyDescent="0.2">
      <c r="A8" s="322" t="s">
        <v>18</v>
      </c>
      <c r="B8" s="268" t="s">
        <v>19</v>
      </c>
      <c r="C8" s="268" t="s">
        <v>20</v>
      </c>
      <c r="D8" s="304" t="s">
        <v>21</v>
      </c>
      <c r="E8" s="304" t="s">
        <v>22</v>
      </c>
      <c r="F8" s="304" t="s">
        <v>23</v>
      </c>
      <c r="G8" s="268" t="s">
        <v>24</v>
      </c>
      <c r="H8" s="268" t="s">
        <v>25</v>
      </c>
      <c r="I8" s="315" t="s">
        <v>26</v>
      </c>
      <c r="J8" s="317" t="s">
        <v>27</v>
      </c>
      <c r="K8" s="313" t="s">
        <v>28</v>
      </c>
      <c r="L8" s="262" t="s">
        <v>29</v>
      </c>
      <c r="M8" s="313" t="s">
        <v>30</v>
      </c>
      <c r="N8" s="262" t="s">
        <v>29</v>
      </c>
      <c r="O8" s="264" t="s">
        <v>31</v>
      </c>
      <c r="P8" s="343" t="s">
        <v>544</v>
      </c>
      <c r="Q8" s="345" t="s">
        <v>545</v>
      </c>
      <c r="R8" s="268" t="s">
        <v>32</v>
      </c>
      <c r="S8" s="268" t="s">
        <v>33</v>
      </c>
      <c r="T8" s="268" t="s">
        <v>34</v>
      </c>
      <c r="U8" s="304" t="s">
        <v>35</v>
      </c>
      <c r="V8" s="268" t="s">
        <v>29</v>
      </c>
      <c r="W8" s="304" t="s">
        <v>36</v>
      </c>
      <c r="X8" s="268" t="s">
        <v>29</v>
      </c>
      <c r="Y8" s="268" t="s">
        <v>37</v>
      </c>
      <c r="Z8" s="304" t="s">
        <v>38</v>
      </c>
      <c r="AA8" s="304" t="s">
        <v>39</v>
      </c>
      <c r="AB8" s="266" t="s">
        <v>40</v>
      </c>
      <c r="AC8" s="266" t="s">
        <v>41</v>
      </c>
      <c r="AD8" s="284" t="s">
        <v>42</v>
      </c>
      <c r="AE8" s="262" t="s">
        <v>43</v>
      </c>
      <c r="AF8" s="262" t="s">
        <v>44</v>
      </c>
      <c r="AG8" s="262" t="s">
        <v>29</v>
      </c>
      <c r="AH8" s="262" t="s">
        <v>45</v>
      </c>
      <c r="AI8" s="262" t="s">
        <v>29</v>
      </c>
      <c r="AJ8" s="264" t="s">
        <v>46</v>
      </c>
      <c r="AK8" s="290" t="s">
        <v>47</v>
      </c>
      <c r="AL8" s="288" t="s">
        <v>48</v>
      </c>
      <c r="AM8" s="288" t="s">
        <v>49</v>
      </c>
      <c r="AN8" s="140" t="s">
        <v>50</v>
      </c>
      <c r="AO8" s="140" t="s">
        <v>51</v>
      </c>
      <c r="AP8" s="286" t="s">
        <v>52</v>
      </c>
      <c r="AQ8" s="284" t="s">
        <v>53</v>
      </c>
      <c r="AR8" s="262" t="s">
        <v>54</v>
      </c>
      <c r="AS8" s="262" t="s">
        <v>55</v>
      </c>
      <c r="AT8" s="262" t="s">
        <v>56</v>
      </c>
      <c r="AU8" s="262" t="s">
        <v>57</v>
      </c>
      <c r="AV8" s="262" t="s">
        <v>58</v>
      </c>
      <c r="AW8" s="264" t="s">
        <v>59</v>
      </c>
    </row>
    <row r="9" spans="1:49" s="103" customFormat="1" ht="12.75" x14ac:dyDescent="0.2">
      <c r="A9" s="323"/>
      <c r="B9" s="269"/>
      <c r="C9" s="269"/>
      <c r="D9" s="305"/>
      <c r="E9" s="305"/>
      <c r="F9" s="305"/>
      <c r="G9" s="269"/>
      <c r="H9" s="269"/>
      <c r="I9" s="316"/>
      <c r="J9" s="318"/>
      <c r="K9" s="314"/>
      <c r="L9" s="263"/>
      <c r="M9" s="314"/>
      <c r="N9" s="263"/>
      <c r="O9" s="265"/>
      <c r="P9" s="344"/>
      <c r="Q9" s="346"/>
      <c r="R9" s="269"/>
      <c r="S9" s="269"/>
      <c r="T9" s="269"/>
      <c r="U9" s="305"/>
      <c r="V9" s="269"/>
      <c r="W9" s="305"/>
      <c r="X9" s="269"/>
      <c r="Y9" s="269"/>
      <c r="Z9" s="305"/>
      <c r="AA9" s="305"/>
      <c r="AB9" s="267"/>
      <c r="AC9" s="267"/>
      <c r="AD9" s="285"/>
      <c r="AE9" s="263"/>
      <c r="AF9" s="263"/>
      <c r="AG9" s="263"/>
      <c r="AH9" s="263"/>
      <c r="AI9" s="263"/>
      <c r="AJ9" s="265"/>
      <c r="AK9" s="291"/>
      <c r="AL9" s="289"/>
      <c r="AM9" s="289"/>
      <c r="AN9" s="141" t="s">
        <v>60</v>
      </c>
      <c r="AO9" s="141" t="s">
        <v>60</v>
      </c>
      <c r="AP9" s="287"/>
      <c r="AQ9" s="285"/>
      <c r="AR9" s="263"/>
      <c r="AS9" s="263"/>
      <c r="AT9" s="263"/>
      <c r="AU9" s="263"/>
      <c r="AV9" s="263"/>
      <c r="AW9" s="265"/>
    </row>
    <row r="10" spans="1:49" s="2" customFormat="1" ht="51" x14ac:dyDescent="0.25">
      <c r="A10" s="219" t="s">
        <v>61</v>
      </c>
      <c r="B10" s="227" t="s">
        <v>62</v>
      </c>
      <c r="C10" s="231" t="s">
        <v>63</v>
      </c>
      <c r="D10" s="231" t="s">
        <v>64</v>
      </c>
      <c r="E10" s="231" t="s">
        <v>65</v>
      </c>
      <c r="F10" s="231" t="s">
        <v>542</v>
      </c>
      <c r="G10" s="213" t="str">
        <f>IF(F10="","",CONCATENATE("Posibilidad de ",LOWER(F10)," por ",LOWER(D10)," debido a ",LOWER(E10), " en ", LOWER(C10)))</f>
        <v>Posibilidad de pérdida de integridad por alteración de la información sin autorización debido a un sistema de autenticación débil en sistema de información académico</v>
      </c>
      <c r="H10" s="138" t="s">
        <v>66</v>
      </c>
      <c r="I10" s="231" t="s">
        <v>67</v>
      </c>
      <c r="J10" s="231">
        <v>8760</v>
      </c>
      <c r="K10" s="213" t="str">
        <f>IF(F10="","",IF(J10&gt;5000,"Muy Alta",IF(J10&gt;500,"Alta",IF(J10&gt;24,"Media",IF(J10&gt;2,"Baja",IF(J10&gt;0,"Muy Baja",""))))))</f>
        <v>Muy Alta</v>
      </c>
      <c r="L10" s="239" t="str">
        <f>IF(K10="Muy Alta","100%",IF(K10="Alta","80%",IF(K10="Media","60%",IF(K10="Baja","40%",IF(K10="Muy Baja","20%","")))))</f>
        <v>100%</v>
      </c>
      <c r="M10" s="227" t="s">
        <v>68</v>
      </c>
      <c r="N10" s="242" t="str">
        <f>IF(M10="Catastrófico","100%",IF(M10="Mayor","80%",IF(M10="Moderado","60%",IF(M10="Menor","40%",IF(M10="Leve","20%","")))))</f>
        <v>100%</v>
      </c>
      <c r="O10" s="210" t="str">
        <f>IF(K10&lt;&gt;"",IF(M10&lt;&gt;"",
IF(AND(K10 = "Muy Baja",M10 = "Leve"), "Bajo",
IF(AND(K10 = "Muy Baja",M10 = "Menor"), "Bajo",
IF(AND(K10 = "Muy Baja",M10 = "Moderado"), "Moderado",
IF(AND(K10 = "Muy Baja",M10 = "Mayor"), "Alto",
IF(AND(K10 = "Muy Baja",M10 = "Catastrófico"), "Extremo",
IF(AND(K10 = "Baja",M10 = "Leve"), "Bajo",
IF(AND(K10 = "Baja",M10 = "Menor"), "Moderado",
IF(AND(K10 = "Baja",M10 = "Moderado"), "Moderado",
IF(AND(K10 = "Baja",M10 = "Mayor"), "Alto",
IF(AND(K10 = "Baja",M10 = "Catastrófico"), "Extremo",
IF(AND(K10 = "Media",M10 = "Leve"), "Moderado",
IF(AND(K10 = "Media",M10 = "Menor"), "Moderado",
IF(AND(K10 = "Media",M10 = "Moderado"), " Moderado",
IF(AND(K10 = "Media",M10 = "Mayor"), "Alto",
IF(AND(K10 = "Media",M10 = "Catastrófico"), "Extremo",
IF(AND(K10 = "Alta",M10 = "Leve"), "Moderado",
IF(AND(K10 = "Alta",M10 = "Menor"), "Moderado",
IF(AND(K10 = "Alta",M10 = "Moderado"), "Alto",
IF(AND(K10 = "Alta",M10 = "Mayor"), "Alto",
IF(AND(K10 = "Alta",M10 = "Catastrófico"), "Extremo",
IF(AND(K10 = "Muy Alta",M10 = "Leve"), "Alto",
IF(AND(K10 = "Muy Alta",M10 = "Menor"), "Alto",
IF(AND(K10 = "Muy Alta",M10 = "Moderado"), "Alto",
IF(AND(K10 = "Muy Alta",M10 = "Mayor"), "Alto",
IF(AND(K10 = "Muy Alta",M10 = "Catastrófico"), "Extremo",
))))))))))))))))))))))))),"N/A"),"N/A")</f>
        <v>Extremo</v>
      </c>
      <c r="P10" s="136" t="s">
        <v>69</v>
      </c>
      <c r="Q10" s="138" t="s">
        <v>70</v>
      </c>
      <c r="R10" s="138" t="s">
        <v>71</v>
      </c>
      <c r="S10" s="119" t="s">
        <v>72</v>
      </c>
      <c r="T10" s="119"/>
      <c r="U10" s="138" t="s">
        <v>73</v>
      </c>
      <c r="V10" s="142">
        <f>IF(U10="","",IF(U10="Preventivo",25%,IF(U10="Detectivo",15%,IF(U10="Correctivo",10%))))</f>
        <v>0.25</v>
      </c>
      <c r="W10" s="138" t="s">
        <v>74</v>
      </c>
      <c r="X10" s="142">
        <f>IF(W10="","",IF(W10="Automático",25%,IF(W10="Manual",15%)))</f>
        <v>0.25</v>
      </c>
      <c r="Y10" s="120">
        <f>V10+X10</f>
        <v>0.5</v>
      </c>
      <c r="Z10" s="138" t="s">
        <v>75</v>
      </c>
      <c r="AA10" s="138" t="s">
        <v>76</v>
      </c>
      <c r="AB10" s="138" t="s">
        <v>77</v>
      </c>
      <c r="AC10" s="138" t="s">
        <v>78</v>
      </c>
      <c r="AD10" s="144">
        <f>IF(S10="x",L10-(L10*Y10),L10-0)</f>
        <v>0.5</v>
      </c>
      <c r="AE10" s="144">
        <f>IF(T10="x",N10-(N10*Y10),N10-0)</f>
        <v>1</v>
      </c>
      <c r="AF10" s="245" t="str">
        <f>IF(AND(AG10&lt;=100%,AG10&gt;80%),"Muy alta",IF(AND(AG10&lt;=80%,AG10&gt;60%),"Alta",IF(AND(AG10&lt;=60%,AG10&gt;40%),"Media",IF(AND(AG10&lt;=40%,AG10&gt;20%),"Baja",IF(AND(AG10&lt;=20%,AG10&gt;=0%),"Muy Baja")))))</f>
        <v>Media</v>
      </c>
      <c r="AG10" s="234">
        <f>AD17</f>
        <v>0.5</v>
      </c>
      <c r="AH10" s="213" t="str">
        <f>IF(AND(AI10&lt;=100%,AI10&gt;80%),"Catastrófico",IF(AND(AI10&lt;=80%,AI10&gt;60%),"Mayor",IF(AND(AI10&lt;=60%,AI10&gt;40%),"Moderado",IF(AND(AI10&lt;=40%,AI10&gt;20%),"Menor",IF(AND(AI10&lt;=20%,AI10&gt;=0%),"Leve")))))</f>
        <v>Catastrófico</v>
      </c>
      <c r="AI10" s="234">
        <f>AE17</f>
        <v>1</v>
      </c>
      <c r="AJ10" s="223" t="str">
        <f>IF(AF10&lt;&gt;"",IF(AH10&lt;&gt;"",
IF(AND(AF10 = "Muy Baja",AH10 = "Leve"), "Bajo",
IF(AND(AF10 = "Muy Baja",AH10 = "Menor"), "Bajo",
IF(AND(AF10 = "Muy Baja",AH10 = "Moderado"), "Moderado",
IF(AND(AF10 = "Muy Baja",AH10 = "Mayor"), "Alto",
IF(AND(AF10 = "Muy Baja",AH10 = "Catastrófico"), "Extremo",
IF(AND(AF10 = "Baja",AH10 = "Leve"), "Bajo",
IF(AND(AF10 = "Baja",AH10 = "Menor"), "Moderado",
IF(AND(AF10 = "Baja",AH10 = "Moderado"), "Moderado",
IF(AND(AF10 = "Baja",AH10 = "Mayor"), "Alto",
IF(AND(AF10 = "Baja",AH10 = "Catastrófico"), "Extremo",
IF(AND(AF10= "Media",AH10 = "Leve"), "Moderado",
IF(AND(AF10 = "Media",AH10 = "Menor"), "Moderado",
IF(AND(AF10 = "Media",AH10 = "Moderado"), " Moderado",
IF(AND(AF10 = "Media",AH10 = "Mayor"), "Alto",
IF(AND(AF10 = "Media",AH10 = "Catastrófico"), "Extremo",
IF(AND(AF10 = "Alta",AH10 = "Leve"), "Moderado",
IF(AND(AF10 = "Alta",AH10 = "Menor"), "Moderado",
IF(AND(AF10 = "Alta",AH10 = "Moderado"), "Alto",
IF(AND(AF10 = "Alta",AH10 = "Mayor"), "Alto",
IF(AND(AF10 = "Alta",AH10 = "Catastrófico"), "Extremo",
IF(AND(AF10 = "Muy Alta",AH10 = "Leve"), "Alto",
IF(AND(AF10 = "Muy Alta",AH10 = "Menor"), "Alto",
IF(AND(AF10 = "Muy Alta",AH10 = "Moderado"), "Alto",
IF(AND(AF10 = "Muy Alta",AH10 = "Mayor"), "Alto",
IF(AND(AF10 = "Muy Alta",AH10 = "Catastrófico"), "Extremo",
))))))))))))))))))))))))),"N/A"),"N/A")</f>
        <v>Extremo</v>
      </c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2"/>
    </row>
    <row r="11" spans="1:49" s="2" customFormat="1" ht="38.25" x14ac:dyDescent="0.25">
      <c r="A11" s="221"/>
      <c r="B11" s="229"/>
      <c r="C11" s="232"/>
      <c r="D11" s="232"/>
      <c r="E11" s="232"/>
      <c r="F11" s="232"/>
      <c r="G11" s="214"/>
      <c r="H11" s="131" t="s">
        <v>79</v>
      </c>
      <c r="I11" s="232"/>
      <c r="J11" s="232"/>
      <c r="K11" s="214"/>
      <c r="L11" s="240"/>
      <c r="M11" s="229"/>
      <c r="N11" s="243"/>
      <c r="O11" s="211"/>
      <c r="P11" s="147"/>
      <c r="Q11" s="131"/>
      <c r="R11" s="131"/>
      <c r="S11" s="148"/>
      <c r="T11" s="148"/>
      <c r="U11" s="131"/>
      <c r="V11" s="134" t="str">
        <f t="shared" ref="V11:V73" si="0">IF(U11="","",IF(U11="Preventivo",25%,IF(U11="Detectivo",15%,IF(U11="Correctivo",10%))))</f>
        <v/>
      </c>
      <c r="W11" s="131"/>
      <c r="X11" s="134" t="str">
        <f t="shared" ref="X11:X73" si="1">IF(W11="","",IF(W11="Automático",25%,IF(W11="Manual",15%)))</f>
        <v/>
      </c>
      <c r="Y11" s="132" t="e">
        <f t="shared" ref="Y11:Y17" si="2">V11+X11</f>
        <v>#VALUE!</v>
      </c>
      <c r="Z11" s="131"/>
      <c r="AA11" s="131"/>
      <c r="AB11" s="131"/>
      <c r="AC11" s="131"/>
      <c r="AD11" s="133">
        <f t="shared" ref="AD11:AD17" si="3">IF(S11="x",AD10-(Y11*AD10),AD10-0)</f>
        <v>0.5</v>
      </c>
      <c r="AE11" s="133">
        <f t="shared" ref="AE11:AE17" si="4">IF(T11="x",AE10-(Y11*AE10),AE10-0)</f>
        <v>1</v>
      </c>
      <c r="AF11" s="246"/>
      <c r="AG11" s="235"/>
      <c r="AH11" s="214"/>
      <c r="AI11" s="235"/>
      <c r="AJ11" s="224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50"/>
    </row>
    <row r="12" spans="1:49" s="2" customFormat="1" ht="27" x14ac:dyDescent="0.25">
      <c r="A12" s="221"/>
      <c r="B12" s="229"/>
      <c r="C12" s="232"/>
      <c r="D12" s="232"/>
      <c r="E12" s="232"/>
      <c r="F12" s="232"/>
      <c r="G12" s="214"/>
      <c r="H12" s="131"/>
      <c r="I12" s="232"/>
      <c r="J12" s="232"/>
      <c r="K12" s="214"/>
      <c r="L12" s="240"/>
      <c r="M12" s="229"/>
      <c r="N12" s="243"/>
      <c r="O12" s="211"/>
      <c r="P12" s="147"/>
      <c r="Q12" s="131"/>
      <c r="R12" s="131"/>
      <c r="S12" s="148"/>
      <c r="T12" s="148"/>
      <c r="U12" s="131"/>
      <c r="V12" s="134" t="str">
        <f t="shared" si="0"/>
        <v/>
      </c>
      <c r="W12" s="131"/>
      <c r="X12" s="134" t="str">
        <f t="shared" si="1"/>
        <v/>
      </c>
      <c r="Y12" s="132" t="e">
        <f t="shared" si="2"/>
        <v>#VALUE!</v>
      </c>
      <c r="Z12" s="131"/>
      <c r="AA12" s="131"/>
      <c r="AB12" s="131"/>
      <c r="AC12" s="131"/>
      <c r="AD12" s="133">
        <f t="shared" si="3"/>
        <v>0.5</v>
      </c>
      <c r="AE12" s="133">
        <f t="shared" si="4"/>
        <v>1</v>
      </c>
      <c r="AF12" s="246"/>
      <c r="AG12" s="235"/>
      <c r="AH12" s="214"/>
      <c r="AI12" s="235"/>
      <c r="AJ12" s="224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50"/>
    </row>
    <row r="13" spans="1:49" s="2" customFormat="1" ht="27" x14ac:dyDescent="0.25">
      <c r="A13" s="221"/>
      <c r="B13" s="229"/>
      <c r="C13" s="232"/>
      <c r="D13" s="232"/>
      <c r="E13" s="232"/>
      <c r="F13" s="232"/>
      <c r="G13" s="214"/>
      <c r="H13" s="131"/>
      <c r="I13" s="232"/>
      <c r="J13" s="232"/>
      <c r="K13" s="214"/>
      <c r="L13" s="240"/>
      <c r="M13" s="229"/>
      <c r="N13" s="243"/>
      <c r="O13" s="211"/>
      <c r="P13" s="147"/>
      <c r="Q13" s="131"/>
      <c r="R13" s="131"/>
      <c r="S13" s="148"/>
      <c r="T13" s="148"/>
      <c r="U13" s="131"/>
      <c r="V13" s="134" t="str">
        <f t="shared" si="0"/>
        <v/>
      </c>
      <c r="W13" s="131"/>
      <c r="X13" s="134" t="str">
        <f t="shared" si="1"/>
        <v/>
      </c>
      <c r="Y13" s="132" t="e">
        <f t="shared" si="2"/>
        <v>#VALUE!</v>
      </c>
      <c r="Z13" s="131"/>
      <c r="AA13" s="131"/>
      <c r="AB13" s="131"/>
      <c r="AC13" s="131"/>
      <c r="AD13" s="133">
        <f t="shared" si="3"/>
        <v>0.5</v>
      </c>
      <c r="AE13" s="133">
        <f t="shared" si="4"/>
        <v>1</v>
      </c>
      <c r="AF13" s="246"/>
      <c r="AG13" s="235"/>
      <c r="AH13" s="214"/>
      <c r="AI13" s="235"/>
      <c r="AJ13" s="224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50"/>
    </row>
    <row r="14" spans="1:49" s="2" customFormat="1" ht="27" x14ac:dyDescent="0.25">
      <c r="A14" s="221"/>
      <c r="B14" s="229"/>
      <c r="C14" s="232"/>
      <c r="D14" s="232"/>
      <c r="E14" s="232"/>
      <c r="F14" s="232"/>
      <c r="G14" s="214"/>
      <c r="H14" s="131"/>
      <c r="I14" s="232"/>
      <c r="J14" s="232"/>
      <c r="K14" s="214"/>
      <c r="L14" s="240"/>
      <c r="M14" s="229"/>
      <c r="N14" s="243"/>
      <c r="O14" s="211"/>
      <c r="P14" s="147"/>
      <c r="Q14" s="131"/>
      <c r="R14" s="131"/>
      <c r="S14" s="148"/>
      <c r="T14" s="148"/>
      <c r="U14" s="131"/>
      <c r="V14" s="134" t="str">
        <f t="shared" si="0"/>
        <v/>
      </c>
      <c r="W14" s="131"/>
      <c r="X14" s="134" t="str">
        <f t="shared" si="1"/>
        <v/>
      </c>
      <c r="Y14" s="132" t="e">
        <f t="shared" si="2"/>
        <v>#VALUE!</v>
      </c>
      <c r="Z14" s="131"/>
      <c r="AA14" s="131"/>
      <c r="AB14" s="131"/>
      <c r="AC14" s="131"/>
      <c r="AD14" s="133">
        <f t="shared" si="3"/>
        <v>0.5</v>
      </c>
      <c r="AE14" s="133">
        <f t="shared" si="4"/>
        <v>1</v>
      </c>
      <c r="AF14" s="246"/>
      <c r="AG14" s="235"/>
      <c r="AH14" s="214"/>
      <c r="AI14" s="235"/>
      <c r="AJ14" s="224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50"/>
    </row>
    <row r="15" spans="1:49" s="2" customFormat="1" ht="27" x14ac:dyDescent="0.25">
      <c r="A15" s="221"/>
      <c r="B15" s="229"/>
      <c r="C15" s="232"/>
      <c r="D15" s="232"/>
      <c r="E15" s="232"/>
      <c r="F15" s="232"/>
      <c r="G15" s="214"/>
      <c r="H15" s="131"/>
      <c r="I15" s="232"/>
      <c r="J15" s="232"/>
      <c r="K15" s="214"/>
      <c r="L15" s="240"/>
      <c r="M15" s="229"/>
      <c r="N15" s="243"/>
      <c r="O15" s="211"/>
      <c r="P15" s="147"/>
      <c r="Q15" s="131"/>
      <c r="R15" s="131"/>
      <c r="S15" s="148"/>
      <c r="T15" s="148"/>
      <c r="U15" s="131"/>
      <c r="V15" s="134" t="str">
        <f t="shared" si="0"/>
        <v/>
      </c>
      <c r="W15" s="131"/>
      <c r="X15" s="134" t="str">
        <f t="shared" si="1"/>
        <v/>
      </c>
      <c r="Y15" s="132" t="e">
        <f t="shared" si="2"/>
        <v>#VALUE!</v>
      </c>
      <c r="Z15" s="131"/>
      <c r="AA15" s="131"/>
      <c r="AB15" s="131"/>
      <c r="AC15" s="131"/>
      <c r="AD15" s="133">
        <f t="shared" si="3"/>
        <v>0.5</v>
      </c>
      <c r="AE15" s="133">
        <f t="shared" si="4"/>
        <v>1</v>
      </c>
      <c r="AF15" s="246"/>
      <c r="AG15" s="235"/>
      <c r="AH15" s="214"/>
      <c r="AI15" s="235"/>
      <c r="AJ15" s="224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50"/>
    </row>
    <row r="16" spans="1:49" s="2" customFormat="1" ht="27" x14ac:dyDescent="0.25">
      <c r="A16" s="221"/>
      <c r="B16" s="229"/>
      <c r="C16" s="232"/>
      <c r="D16" s="232"/>
      <c r="E16" s="232"/>
      <c r="F16" s="232"/>
      <c r="G16" s="214"/>
      <c r="H16" s="131"/>
      <c r="I16" s="232"/>
      <c r="J16" s="232"/>
      <c r="K16" s="214"/>
      <c r="L16" s="240"/>
      <c r="M16" s="229"/>
      <c r="N16" s="243"/>
      <c r="O16" s="211"/>
      <c r="P16" s="147"/>
      <c r="Q16" s="131"/>
      <c r="R16" s="131"/>
      <c r="S16" s="148"/>
      <c r="T16" s="148"/>
      <c r="U16" s="131"/>
      <c r="V16" s="134" t="str">
        <f t="shared" si="0"/>
        <v/>
      </c>
      <c r="W16" s="131"/>
      <c r="X16" s="134" t="str">
        <f t="shared" si="1"/>
        <v/>
      </c>
      <c r="Y16" s="132" t="e">
        <f t="shared" si="2"/>
        <v>#VALUE!</v>
      </c>
      <c r="Z16" s="131"/>
      <c r="AA16" s="131"/>
      <c r="AB16" s="131"/>
      <c r="AC16" s="131"/>
      <c r="AD16" s="133">
        <f t="shared" si="3"/>
        <v>0.5</v>
      </c>
      <c r="AE16" s="133">
        <f t="shared" si="4"/>
        <v>1</v>
      </c>
      <c r="AF16" s="246"/>
      <c r="AG16" s="235"/>
      <c r="AH16" s="214"/>
      <c r="AI16" s="235"/>
      <c r="AJ16" s="224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50"/>
    </row>
    <row r="17" spans="1:49" s="2" customFormat="1" ht="27" x14ac:dyDescent="0.25">
      <c r="A17" s="226"/>
      <c r="B17" s="230"/>
      <c r="C17" s="233"/>
      <c r="D17" s="233"/>
      <c r="E17" s="233"/>
      <c r="F17" s="233"/>
      <c r="G17" s="215"/>
      <c r="H17" s="139"/>
      <c r="I17" s="233"/>
      <c r="J17" s="233"/>
      <c r="K17" s="215"/>
      <c r="L17" s="241"/>
      <c r="M17" s="230"/>
      <c r="N17" s="244"/>
      <c r="O17" s="212"/>
      <c r="P17" s="137"/>
      <c r="Q17" s="139"/>
      <c r="R17" s="139"/>
      <c r="S17" s="123"/>
      <c r="T17" s="123"/>
      <c r="U17" s="139"/>
      <c r="V17" s="143" t="str">
        <f t="shared" si="0"/>
        <v/>
      </c>
      <c r="W17" s="139"/>
      <c r="X17" s="143" t="str">
        <f t="shared" si="1"/>
        <v/>
      </c>
      <c r="Y17" s="124" t="e">
        <f t="shared" si="2"/>
        <v>#VALUE!</v>
      </c>
      <c r="Z17" s="139"/>
      <c r="AA17" s="139"/>
      <c r="AB17" s="139"/>
      <c r="AC17" s="139"/>
      <c r="AD17" s="145">
        <f t="shared" si="3"/>
        <v>0.5</v>
      </c>
      <c r="AE17" s="145">
        <f t="shared" si="4"/>
        <v>1</v>
      </c>
      <c r="AF17" s="247"/>
      <c r="AG17" s="236"/>
      <c r="AH17" s="215"/>
      <c r="AI17" s="236"/>
      <c r="AJ17" s="2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6"/>
    </row>
    <row r="18" spans="1:49" ht="27" x14ac:dyDescent="0.25">
      <c r="A18" s="219"/>
      <c r="B18" s="227"/>
      <c r="C18" s="231"/>
      <c r="D18" s="231"/>
      <c r="E18" s="231"/>
      <c r="F18" s="231"/>
      <c r="G18" s="213" t="str">
        <f>IF(F18="","",CONCATENATE("Posibilidad de ",LOWER(F18)," por ",LOWER(D18)," debido a ",LOWER(E18), " en ", LOWER(C18)))</f>
        <v/>
      </c>
      <c r="H18" s="138"/>
      <c r="I18" s="231"/>
      <c r="J18" s="231"/>
      <c r="K18" s="213" t="str">
        <f>IF(F18="","",IF(J18&gt;5000,"Muy Alta",IF(J18&gt;500,"Alta",IF(J18&gt;24,"Media",IF(J18&gt;2,"Baja",IF(J18&gt;0,"Muy Baja",""))))))</f>
        <v/>
      </c>
      <c r="L18" s="239" t="str">
        <f>IF(K18="Muy Alta","100%",IF(K18="Alta","80%",IF(K18="Media","60%",IF(K18="Baja","40%",IF(K18="Muy Baja","20%","")))))</f>
        <v/>
      </c>
      <c r="M18" s="227"/>
      <c r="N18" s="242" t="str">
        <f>IF(M18="Catastrófico","100%",IF(M18="Mayor","80%",IF(M18="Moderado","60%",IF(M18="Menor","40%",IF(M18="Leve","20%","")))))</f>
        <v/>
      </c>
      <c r="O18" s="210" t="str">
        <f>IF(K18&lt;&gt;"",IF(M18&lt;&gt;"",
IF(AND(K18 = "Muy Baja",M18 = "Leve"), "Bajo",
IF(AND(K18 = "Muy Baja",M18 = "Menor"), "Bajo",
IF(AND(K18 = "Muy Baja",M18 = "Moderado"), "Moderado",
IF(AND(K18 = "Muy Baja",M18 = "Mayor"), "Alto",
IF(AND(K18 = "Muy Baja",M18 = "Catastrófico"), "Extremo",
IF(AND(K18 = "Baja",M18 = "Leve"), "Bajo",
IF(AND(K18 = "Baja",M18 = "Menor"), "Moderado",
IF(AND(K18 = "Baja",M18 = "Moderado"), "Moderado",
IF(AND(K18 = "Baja",M18 = "Mayor"), "Alto",
IF(AND(K18 = "Baja",M18 = "Catastrófico"), "Extremo",
IF(AND(K18 = "Media",M18 = "Leve"), "Moderado",
IF(AND(K18 = "Media",M18 = "Menor"), "Moderado",
IF(AND(K18 = "Media",M18 = "Moderado"), " Moderado",
IF(AND(K18 = "Media",M18 = "Mayor"), "Alto",
IF(AND(K18 = "Media",M18 = "Catastrófico"), "Extremo",
IF(AND(K18 = "Alta",M18 = "Leve"), "Moderado",
IF(AND(K18 = "Alta",M18 = "Menor"), "Moderado",
IF(AND(K18 = "Alta",M18 = "Moderado"), "Alto",
IF(AND(K18 = "Alta",M18 = "Mayor"), "Alto",
IF(AND(K18 = "Alta",M18 = "Catastrófico"), "Extremo",
IF(AND(K18 = "Muy Alta",M18 = "Leve"), "Alto",
IF(AND(K18 = "Muy Alta",M18 = "Menor"), "Alto",
IF(AND(K18 = "Muy Alta",M18 = "Moderado"), "Alto",
IF(AND(K18 = "Muy Alta",M18 = "Mayor"), "Alto",
IF(AND(K18 = "Muy Alta",M18 = "Catastrófico"), "Extremo",
))))))))))))))))))))))))),"N/A"),"N/A")</f>
        <v>N/A</v>
      </c>
      <c r="P18" s="136"/>
      <c r="Q18" s="138"/>
      <c r="R18" s="138"/>
      <c r="S18" s="119"/>
      <c r="T18" s="119"/>
      <c r="U18" s="138"/>
      <c r="V18" s="142" t="str">
        <f>IF(U18="","",IF(U18="Preventivo",25%,IF(U18="Detectivo",15%,IF(U18="Correctivo",10%))))</f>
        <v/>
      </c>
      <c r="W18" s="138"/>
      <c r="X18" s="142" t="str">
        <f>IF(W18="","",IF(W18="Automático",25%,IF(W18="Manual",15%)))</f>
        <v/>
      </c>
      <c r="Y18" s="120" t="e">
        <f>V18+X18</f>
        <v>#VALUE!</v>
      </c>
      <c r="Z18" s="138"/>
      <c r="AA18" s="138"/>
      <c r="AB18" s="138"/>
      <c r="AC18" s="138"/>
      <c r="AD18" s="144" t="e">
        <f>IF(S18="x",L18-(L18*Y18),L18-0)</f>
        <v>#VALUE!</v>
      </c>
      <c r="AE18" s="144" t="e">
        <f>IF(T18="x",N18-(N18*Y18),N18-0)</f>
        <v>#VALUE!</v>
      </c>
      <c r="AF18" s="245" t="e">
        <f>IF(AND(AG18&lt;=100%,AG18&gt;80%),"Muy alta",IF(AND(AG18&lt;=80%,AG18&gt;60%),"Alta",IF(AND(AG18&lt;=60%,AG18&gt;40%),"Media",IF(AND(AG18&lt;=40%,AG18&gt;20%),"Baja",IF(AND(AG18&lt;=20%,AG18&gt;=0%),"Muy Baja")))))</f>
        <v>#VALUE!</v>
      </c>
      <c r="AG18" s="234" t="e">
        <f>AD25</f>
        <v>#VALUE!</v>
      </c>
      <c r="AH18" s="213" t="e">
        <f>IF(AND(AI18&lt;=100%,AI18&gt;80%),"Catastrófico",IF(AND(AI18&lt;=80%,AI18&gt;60%),"Mayor",IF(AND(AI18&lt;=60%,AI18&gt;40%),"Moderado",IF(AND(AI18&lt;=40%,AI18&gt;20%),"Menor",IF(AND(AI18&lt;=20%,AI18&gt;=0%),"Leve")))))</f>
        <v>#VALUE!</v>
      </c>
      <c r="AI18" s="234" t="e">
        <f>AE25</f>
        <v>#VALUE!</v>
      </c>
      <c r="AJ18" s="223" t="e">
        <f>IF(AF18&lt;&gt;"",IF(AH18&lt;&gt;"",
IF(AND(AF18 = "Muy Baja",AH18 = "Leve"), "Bajo",
IF(AND(AF18 = "Muy Baja",AH18 = "Menor"), "Bajo",
IF(AND(AF18 = "Muy Baja",AH18 = "Moderado"), "Moderado",
IF(AND(AF18 = "Muy Baja",AH18 = "Mayor"), "Alto",
IF(AND(AF18 = "Muy Baja",AH18 = "Catastrófico"), "Extremo",
IF(AND(AF18 = "Baja",AH18 = "Leve"), "Bajo",
IF(AND(AF18 = "Baja",AH18 = "Menor"), "Moderado",
IF(AND(AF18 = "Baja",AH18 = "Moderado"), "Moderado",
IF(AND(AF18 = "Baja",AH18 = "Mayor"), "Alto",
IF(AND(AF18 = "Baja",AH18 = "Catastrófico"), "Extremo",
IF(AND(AF18= "Media",AH18 = "Leve"), "Moderado",
IF(AND(AF18 = "Media",AH18 = "Menor"), "Moderado",
IF(AND(AF18 = "Media",AH18 = "Moderado"), " Moderado",
IF(AND(AF18 = "Media",AH18 = "Mayor"), "Alto",
IF(AND(AF18 = "Media",AH18 = "Catastrófico"), "Extremo",
IF(AND(AF18 = "Alta",AH18 = "Leve"), "Moderado",
IF(AND(AF18 = "Alta",AH18 = "Menor"), "Moderado",
IF(AND(AF18 = "Alta",AH18 = "Moderado"), "Alto",
IF(AND(AF18 = "Alta",AH18 = "Mayor"), "Alto",
IF(AND(AF18 = "Alta",AH18 = "Catastrófico"), "Extremo",
IF(AND(AF18 = "Muy Alta",AH18 = "Leve"), "Alto",
IF(AND(AF18 = "Muy Alta",AH18 = "Menor"), "Alto",
IF(AND(AF18 = "Muy Alta",AH18 = "Moderado"), "Alto",
IF(AND(AF18 = "Muy Alta",AH18 = "Mayor"), "Alto",
IF(AND(AF18 = "Muy Alta",AH18 = "Catastrófico"), "Extremo",
))))))))))))))))))))))))),"N/A"),"N/A")</f>
        <v>#VALUE!</v>
      </c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2"/>
    </row>
    <row r="19" spans="1:49" ht="27" x14ac:dyDescent="0.25">
      <c r="A19" s="221"/>
      <c r="B19" s="229"/>
      <c r="C19" s="232"/>
      <c r="D19" s="232"/>
      <c r="E19" s="232"/>
      <c r="F19" s="232"/>
      <c r="G19" s="214"/>
      <c r="H19" s="131"/>
      <c r="I19" s="232"/>
      <c r="J19" s="232"/>
      <c r="K19" s="214"/>
      <c r="L19" s="240"/>
      <c r="M19" s="229"/>
      <c r="N19" s="243"/>
      <c r="O19" s="211"/>
      <c r="P19" s="147"/>
      <c r="Q19" s="131"/>
      <c r="R19" s="131"/>
      <c r="S19" s="148"/>
      <c r="T19" s="148"/>
      <c r="U19" s="131"/>
      <c r="V19" s="134" t="str">
        <f t="shared" si="0"/>
        <v/>
      </c>
      <c r="W19" s="131"/>
      <c r="X19" s="134" t="str">
        <f t="shared" si="1"/>
        <v/>
      </c>
      <c r="Y19" s="132" t="e">
        <f t="shared" ref="Y19:Y25" si="5">V19+X19</f>
        <v>#VALUE!</v>
      </c>
      <c r="Z19" s="131"/>
      <c r="AA19" s="131"/>
      <c r="AB19" s="131"/>
      <c r="AC19" s="131"/>
      <c r="AD19" s="133" t="e">
        <f t="shared" ref="AD19:AD25" si="6">IF(S19="x",AD18-(Y19*AD18),AD18-0)</f>
        <v>#VALUE!</v>
      </c>
      <c r="AE19" s="133" t="e">
        <f t="shared" ref="AE19:AE25" si="7">IF(T19="x",AE18-(Y19*AE18),AE18-0)</f>
        <v>#VALUE!</v>
      </c>
      <c r="AF19" s="246"/>
      <c r="AG19" s="235"/>
      <c r="AH19" s="214"/>
      <c r="AI19" s="235"/>
      <c r="AJ19" s="224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50"/>
    </row>
    <row r="20" spans="1:49" ht="27" x14ac:dyDescent="0.25">
      <c r="A20" s="221"/>
      <c r="B20" s="229"/>
      <c r="C20" s="232"/>
      <c r="D20" s="232"/>
      <c r="E20" s="232"/>
      <c r="F20" s="232"/>
      <c r="G20" s="214"/>
      <c r="H20" s="131"/>
      <c r="I20" s="232"/>
      <c r="J20" s="232"/>
      <c r="K20" s="214"/>
      <c r="L20" s="240"/>
      <c r="M20" s="229"/>
      <c r="N20" s="243"/>
      <c r="O20" s="211"/>
      <c r="P20" s="147"/>
      <c r="Q20" s="131"/>
      <c r="R20" s="131"/>
      <c r="S20" s="148"/>
      <c r="T20" s="148"/>
      <c r="U20" s="131"/>
      <c r="V20" s="134" t="str">
        <f t="shared" si="0"/>
        <v/>
      </c>
      <c r="W20" s="131"/>
      <c r="X20" s="134" t="str">
        <f t="shared" si="1"/>
        <v/>
      </c>
      <c r="Y20" s="132" t="e">
        <f t="shared" si="5"/>
        <v>#VALUE!</v>
      </c>
      <c r="Z20" s="131"/>
      <c r="AA20" s="131"/>
      <c r="AB20" s="131"/>
      <c r="AC20" s="131"/>
      <c r="AD20" s="133" t="e">
        <f t="shared" si="6"/>
        <v>#VALUE!</v>
      </c>
      <c r="AE20" s="133" t="e">
        <f t="shared" si="7"/>
        <v>#VALUE!</v>
      </c>
      <c r="AF20" s="246"/>
      <c r="AG20" s="235"/>
      <c r="AH20" s="214"/>
      <c r="AI20" s="235"/>
      <c r="AJ20" s="224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50"/>
    </row>
    <row r="21" spans="1:49" ht="27" x14ac:dyDescent="0.25">
      <c r="A21" s="221"/>
      <c r="B21" s="229"/>
      <c r="C21" s="232"/>
      <c r="D21" s="232"/>
      <c r="E21" s="232"/>
      <c r="F21" s="232"/>
      <c r="G21" s="214"/>
      <c r="H21" s="131"/>
      <c r="I21" s="232"/>
      <c r="J21" s="232"/>
      <c r="K21" s="214"/>
      <c r="L21" s="240"/>
      <c r="M21" s="229"/>
      <c r="N21" s="243"/>
      <c r="O21" s="211"/>
      <c r="P21" s="147"/>
      <c r="Q21" s="131"/>
      <c r="R21" s="131"/>
      <c r="S21" s="148"/>
      <c r="T21" s="148"/>
      <c r="U21" s="131"/>
      <c r="V21" s="134" t="str">
        <f t="shared" si="0"/>
        <v/>
      </c>
      <c r="W21" s="131"/>
      <c r="X21" s="134" t="str">
        <f t="shared" si="1"/>
        <v/>
      </c>
      <c r="Y21" s="132" t="e">
        <f t="shared" si="5"/>
        <v>#VALUE!</v>
      </c>
      <c r="Z21" s="131"/>
      <c r="AA21" s="131"/>
      <c r="AB21" s="131"/>
      <c r="AC21" s="131"/>
      <c r="AD21" s="133" t="e">
        <f t="shared" si="6"/>
        <v>#VALUE!</v>
      </c>
      <c r="AE21" s="133" t="e">
        <f t="shared" si="7"/>
        <v>#VALUE!</v>
      </c>
      <c r="AF21" s="246"/>
      <c r="AG21" s="235"/>
      <c r="AH21" s="214"/>
      <c r="AI21" s="235"/>
      <c r="AJ21" s="224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50"/>
    </row>
    <row r="22" spans="1:49" ht="27" x14ac:dyDescent="0.25">
      <c r="A22" s="221"/>
      <c r="B22" s="229"/>
      <c r="C22" s="232"/>
      <c r="D22" s="232"/>
      <c r="E22" s="232"/>
      <c r="F22" s="232"/>
      <c r="G22" s="214"/>
      <c r="H22" s="131"/>
      <c r="I22" s="232"/>
      <c r="J22" s="232"/>
      <c r="K22" s="214"/>
      <c r="L22" s="240"/>
      <c r="M22" s="229"/>
      <c r="N22" s="243"/>
      <c r="O22" s="211"/>
      <c r="P22" s="147"/>
      <c r="Q22" s="131"/>
      <c r="R22" s="131"/>
      <c r="S22" s="148"/>
      <c r="T22" s="148"/>
      <c r="U22" s="131"/>
      <c r="V22" s="134" t="str">
        <f t="shared" si="0"/>
        <v/>
      </c>
      <c r="W22" s="131"/>
      <c r="X22" s="134" t="str">
        <f t="shared" si="1"/>
        <v/>
      </c>
      <c r="Y22" s="132" t="e">
        <f t="shared" si="5"/>
        <v>#VALUE!</v>
      </c>
      <c r="Z22" s="131"/>
      <c r="AA22" s="131"/>
      <c r="AB22" s="131"/>
      <c r="AC22" s="131"/>
      <c r="AD22" s="133" t="e">
        <f t="shared" si="6"/>
        <v>#VALUE!</v>
      </c>
      <c r="AE22" s="133" t="e">
        <f t="shared" si="7"/>
        <v>#VALUE!</v>
      </c>
      <c r="AF22" s="246"/>
      <c r="AG22" s="235"/>
      <c r="AH22" s="214"/>
      <c r="AI22" s="235"/>
      <c r="AJ22" s="224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50"/>
    </row>
    <row r="23" spans="1:49" ht="27" x14ac:dyDescent="0.25">
      <c r="A23" s="221"/>
      <c r="B23" s="229"/>
      <c r="C23" s="232"/>
      <c r="D23" s="232"/>
      <c r="E23" s="232"/>
      <c r="F23" s="232"/>
      <c r="G23" s="214"/>
      <c r="H23" s="131"/>
      <c r="I23" s="232"/>
      <c r="J23" s="232"/>
      <c r="K23" s="214"/>
      <c r="L23" s="240"/>
      <c r="M23" s="229"/>
      <c r="N23" s="243"/>
      <c r="O23" s="211"/>
      <c r="P23" s="147"/>
      <c r="Q23" s="131"/>
      <c r="R23" s="131"/>
      <c r="S23" s="148"/>
      <c r="T23" s="148"/>
      <c r="U23" s="131"/>
      <c r="V23" s="134" t="str">
        <f t="shared" si="0"/>
        <v/>
      </c>
      <c r="W23" s="131"/>
      <c r="X23" s="134" t="str">
        <f t="shared" si="1"/>
        <v/>
      </c>
      <c r="Y23" s="132" t="e">
        <f t="shared" si="5"/>
        <v>#VALUE!</v>
      </c>
      <c r="Z23" s="131"/>
      <c r="AA23" s="131"/>
      <c r="AB23" s="131"/>
      <c r="AC23" s="131"/>
      <c r="AD23" s="133" t="e">
        <f t="shared" si="6"/>
        <v>#VALUE!</v>
      </c>
      <c r="AE23" s="133" t="e">
        <f t="shared" si="7"/>
        <v>#VALUE!</v>
      </c>
      <c r="AF23" s="246"/>
      <c r="AG23" s="235"/>
      <c r="AH23" s="214"/>
      <c r="AI23" s="235"/>
      <c r="AJ23" s="224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50"/>
    </row>
    <row r="24" spans="1:49" ht="27" x14ac:dyDescent="0.25">
      <c r="A24" s="221"/>
      <c r="B24" s="229"/>
      <c r="C24" s="232"/>
      <c r="D24" s="232"/>
      <c r="E24" s="232"/>
      <c r="F24" s="232"/>
      <c r="G24" s="214"/>
      <c r="H24" s="131"/>
      <c r="I24" s="232"/>
      <c r="J24" s="232"/>
      <c r="K24" s="214"/>
      <c r="L24" s="240"/>
      <c r="M24" s="229"/>
      <c r="N24" s="243"/>
      <c r="O24" s="211"/>
      <c r="P24" s="147"/>
      <c r="Q24" s="131"/>
      <c r="R24" s="131"/>
      <c r="S24" s="148"/>
      <c r="T24" s="148"/>
      <c r="U24" s="131"/>
      <c r="V24" s="134" t="str">
        <f t="shared" si="0"/>
        <v/>
      </c>
      <c r="W24" s="131"/>
      <c r="X24" s="134" t="str">
        <f t="shared" si="1"/>
        <v/>
      </c>
      <c r="Y24" s="132" t="e">
        <f t="shared" si="5"/>
        <v>#VALUE!</v>
      </c>
      <c r="Z24" s="131"/>
      <c r="AA24" s="131"/>
      <c r="AB24" s="131"/>
      <c r="AC24" s="131"/>
      <c r="AD24" s="133" t="e">
        <f t="shared" si="6"/>
        <v>#VALUE!</v>
      </c>
      <c r="AE24" s="133" t="e">
        <f t="shared" si="7"/>
        <v>#VALUE!</v>
      </c>
      <c r="AF24" s="246"/>
      <c r="AG24" s="235"/>
      <c r="AH24" s="214"/>
      <c r="AI24" s="235"/>
      <c r="AJ24" s="224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50"/>
    </row>
    <row r="25" spans="1:49" ht="27" x14ac:dyDescent="0.25">
      <c r="A25" s="226"/>
      <c r="B25" s="230"/>
      <c r="C25" s="233"/>
      <c r="D25" s="233"/>
      <c r="E25" s="233"/>
      <c r="F25" s="233"/>
      <c r="G25" s="215"/>
      <c r="H25" s="139"/>
      <c r="I25" s="233"/>
      <c r="J25" s="233"/>
      <c r="K25" s="215"/>
      <c r="L25" s="241"/>
      <c r="M25" s="230"/>
      <c r="N25" s="244"/>
      <c r="O25" s="212"/>
      <c r="P25" s="137"/>
      <c r="Q25" s="139"/>
      <c r="R25" s="139"/>
      <c r="S25" s="123"/>
      <c r="T25" s="123"/>
      <c r="U25" s="139"/>
      <c r="V25" s="143" t="str">
        <f t="shared" si="0"/>
        <v/>
      </c>
      <c r="W25" s="139"/>
      <c r="X25" s="143" t="str">
        <f t="shared" si="1"/>
        <v/>
      </c>
      <c r="Y25" s="124" t="e">
        <f t="shared" si="5"/>
        <v>#VALUE!</v>
      </c>
      <c r="Z25" s="139"/>
      <c r="AA25" s="139"/>
      <c r="AB25" s="139"/>
      <c r="AC25" s="139"/>
      <c r="AD25" s="145" t="e">
        <f t="shared" si="6"/>
        <v>#VALUE!</v>
      </c>
      <c r="AE25" s="145" t="e">
        <f t="shared" si="7"/>
        <v>#VALUE!</v>
      </c>
      <c r="AF25" s="247"/>
      <c r="AG25" s="236"/>
      <c r="AH25" s="215"/>
      <c r="AI25" s="236"/>
      <c r="AJ25" s="2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6"/>
    </row>
    <row r="26" spans="1:49" s="127" customFormat="1" ht="27" x14ac:dyDescent="0.25">
      <c r="A26" s="219"/>
      <c r="B26" s="227"/>
      <c r="C26" s="231"/>
      <c r="D26" s="231"/>
      <c r="E26" s="231"/>
      <c r="F26" s="231"/>
      <c r="G26" s="213" t="str">
        <f>IF(F26="","",CONCATENATE("Posibilidad de ",LOWER(F26)," por ",LOWER(D26)," debido a ",LOWER(E26), " en ", LOWER(C26)))</f>
        <v/>
      </c>
      <c r="H26" s="138"/>
      <c r="I26" s="231"/>
      <c r="J26" s="231"/>
      <c r="K26" s="213" t="str">
        <f>IF(F26="","",IF(J26&gt;5000,"Muy Alta",IF(J26&gt;500,"Alta",IF(J26&gt;24,"Media",IF(J26&gt;2,"Baja",IF(J26&gt;0,"Muy Baja",""))))))</f>
        <v/>
      </c>
      <c r="L26" s="239" t="str">
        <f>IF(K26="Muy Alta","100%",IF(K26="Alta","80%",IF(K26="Media","60%",IF(K26="Baja","40%",IF(K26="Muy Baja","20%","")))))</f>
        <v/>
      </c>
      <c r="M26" s="227"/>
      <c r="N26" s="242" t="str">
        <f>IF(M26="Catastrófico","100%",IF(M26="Mayor","80%",IF(M26="Moderado","60%",IF(M26="Menor","40%",IF(M26="Leve","20%","")))))</f>
        <v/>
      </c>
      <c r="O26" s="210" t="str">
        <f>IF(K26&lt;&gt;"",IF(M26&lt;&gt;"",
IF(AND(K26 = "Muy Baja",M26 = "Leve"), "Bajo",
IF(AND(K26 = "Muy Baja",M26 = "Menor"), "Bajo",
IF(AND(K26 = "Muy Baja",M26 = "Moderado"), "Moderado",
IF(AND(K26 = "Muy Baja",M26 = "Mayor"), "Alto",
IF(AND(K26 = "Muy Baja",M26 = "Catastrófico"), "Extremo",
IF(AND(K26 = "Baja",M26 = "Leve"), "Bajo",
IF(AND(K26 = "Baja",M26 = "Menor"), "Moderado",
IF(AND(K26 = "Baja",M26 = "Moderado"), "Moderado",
IF(AND(K26 = "Baja",M26 = "Mayor"), "Alto",
IF(AND(K26 = "Baja",M26 = "Catastrófico"), "Extremo",
IF(AND(K26 = "Media",M26 = "Leve"), "Moderado",
IF(AND(K26 = "Media",M26 = "Menor"), "Moderado",
IF(AND(K26 = "Media",M26 = "Moderado"), " Moderado",
IF(AND(K26 = "Media",M26 = "Mayor"), "Alto",
IF(AND(K26 = "Media",M26 = "Catastrófico"), "Extremo",
IF(AND(K26 = "Alta",M26 = "Leve"), "Moderado",
IF(AND(K26 = "Alta",M26 = "Menor"), "Moderado",
IF(AND(K26 = "Alta",M26 = "Moderado"), "Alto",
IF(AND(K26 = "Alta",M26 = "Mayor"), "Alto",
IF(AND(K26 = "Alta",M26 = "Catastrófico"), "Extremo",
IF(AND(K26 = "Muy Alta",M26 = "Leve"), "Alto",
IF(AND(K26 = "Muy Alta",M26 = "Menor"), "Alto",
IF(AND(K26 = "Muy Alta",M26 = "Moderado"), "Alto",
IF(AND(K26 = "Muy Alta",M26 = "Mayor"), "Alto",
IF(AND(K26 = "Muy Alta",M26 = "Catastrófico"), "Extremo",
))))))))))))))))))))))))),"N/A"),"N/A")</f>
        <v>N/A</v>
      </c>
      <c r="P26" s="136"/>
      <c r="Q26" s="138"/>
      <c r="R26" s="138"/>
      <c r="S26" s="119"/>
      <c r="T26" s="119"/>
      <c r="U26" s="138"/>
      <c r="V26" s="142" t="str">
        <f>IF(U26="","",IF(U26="Preventivo",25%,IF(U26="Detectivo",15%,IF(U26="Correctivo",10%))))</f>
        <v/>
      </c>
      <c r="W26" s="138"/>
      <c r="X26" s="142" t="str">
        <f>IF(W26="","",IF(W26="Automático",25%,IF(W26="Manual",15%)))</f>
        <v/>
      </c>
      <c r="Y26" s="120" t="e">
        <f>V26+X26</f>
        <v>#VALUE!</v>
      </c>
      <c r="Z26" s="138"/>
      <c r="AA26" s="138"/>
      <c r="AB26" s="138"/>
      <c r="AC26" s="138"/>
      <c r="AD26" s="144" t="e">
        <f>IF(S26="x",L26-(L26*Y26),L26-0)</f>
        <v>#VALUE!</v>
      </c>
      <c r="AE26" s="144" t="e">
        <f>IF(T26="x",N26-(N26*Y26),N26-0)</f>
        <v>#VALUE!</v>
      </c>
      <c r="AF26" s="245" t="e">
        <f>IF(AND(AG26&lt;=100%,AG26&gt;80%),"Muy alta",IF(AND(AG26&lt;=80%,AG26&gt;60%),"Alta",IF(AND(AG26&lt;=60%,AG26&gt;40%),"Media",IF(AND(AG26&lt;=40%,AG26&gt;20%),"Baja",IF(AND(AG26&lt;=20%,AG26&gt;=0%),"Muy Baja")))))</f>
        <v>#VALUE!</v>
      </c>
      <c r="AG26" s="234" t="e">
        <f>AD33</f>
        <v>#VALUE!</v>
      </c>
      <c r="AH26" s="213" t="e">
        <f>IF(AND(AI26&lt;=100%,AI26&gt;80%),"Catastrófico",IF(AND(AI26&lt;=80%,AI26&gt;60%),"Mayor",IF(AND(AI26&lt;=60%,AI26&gt;40%),"Moderado",IF(AND(AI26&lt;=40%,AI26&gt;20%),"Menor",IF(AND(AI26&lt;=20%,AI26&gt;=0%),"Leve")))))</f>
        <v>#VALUE!</v>
      </c>
      <c r="AI26" s="234" t="e">
        <f>AE33</f>
        <v>#VALUE!</v>
      </c>
      <c r="AJ26" s="223" t="e">
        <f>IF(AF26&lt;&gt;"",IF(AH26&lt;&gt;"",
IF(AND(AF26 = "Muy Baja",AH26 = "Leve"), "Bajo",
IF(AND(AF26 = "Muy Baja",AH26 = "Menor"), "Bajo",
IF(AND(AF26 = "Muy Baja",AH26 = "Moderado"), "Moderado",
IF(AND(AF26 = "Muy Baja",AH26 = "Mayor"), "Alto",
IF(AND(AF26 = "Muy Baja",AH26 = "Catastrófico"), "Extremo",
IF(AND(AF26 = "Baja",AH26 = "Leve"), "Bajo",
IF(AND(AF26 = "Baja",AH26 = "Menor"), "Moderado",
IF(AND(AF26 = "Baja",AH26 = "Moderado"), "Moderado",
IF(AND(AF26 = "Baja",AH26 = "Mayor"), "Alto",
IF(AND(AF26 = "Baja",AH26 = "Catastrófico"), "Extremo",
IF(AND(AF26= "Media",AH26 = "Leve"), "Moderado",
IF(AND(AF26 = "Media",AH26 = "Menor"), "Moderado",
IF(AND(AF26 = "Media",AH26 = "Moderado"), " Moderado",
IF(AND(AF26 = "Media",AH26 = "Mayor"), "Alto",
IF(AND(AF26 = "Media",AH26 = "Catastrófico"), "Extremo",
IF(AND(AF26 = "Alta",AH26 = "Leve"), "Moderado",
IF(AND(AF26 = "Alta",AH26 = "Menor"), "Moderado",
IF(AND(AF26 = "Alta",AH26 = "Moderado"), "Alto",
IF(AND(AF26 = "Alta",AH26 = "Mayor"), "Alto",
IF(AND(AF26 = "Alta",AH26 = "Catastrófico"), "Extremo",
IF(AND(AF26 = "Muy Alta",AH26 = "Leve"), "Alto",
IF(AND(AF26 = "Muy Alta",AH26 = "Menor"), "Alto",
IF(AND(AF26 = "Muy Alta",AH26 = "Moderado"), "Alto",
IF(AND(AF26 = "Muy Alta",AH26 = "Mayor"), "Alto",
IF(AND(AF26 = "Muy Alta",AH26 = "Catastrófico"), "Extremo",
))))))))))))))))))))))))),"N/A"),"N/A")</f>
        <v>#VALUE!</v>
      </c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2"/>
    </row>
    <row r="27" spans="1:49" s="127" customFormat="1" ht="27" x14ac:dyDescent="0.25">
      <c r="A27" s="221"/>
      <c r="B27" s="229"/>
      <c r="C27" s="232"/>
      <c r="D27" s="232"/>
      <c r="E27" s="232"/>
      <c r="F27" s="232"/>
      <c r="G27" s="214"/>
      <c r="H27" s="131"/>
      <c r="I27" s="232"/>
      <c r="J27" s="232"/>
      <c r="K27" s="214"/>
      <c r="L27" s="240"/>
      <c r="M27" s="229"/>
      <c r="N27" s="243"/>
      <c r="O27" s="211"/>
      <c r="P27" s="147"/>
      <c r="Q27" s="131"/>
      <c r="R27" s="131"/>
      <c r="S27" s="148"/>
      <c r="T27" s="148"/>
      <c r="U27" s="131"/>
      <c r="V27" s="134" t="str">
        <f t="shared" si="0"/>
        <v/>
      </c>
      <c r="W27" s="131"/>
      <c r="X27" s="134" t="str">
        <f t="shared" si="1"/>
        <v/>
      </c>
      <c r="Y27" s="132" t="e">
        <f t="shared" ref="Y27:Y33" si="8">V27+X27</f>
        <v>#VALUE!</v>
      </c>
      <c r="Z27" s="131"/>
      <c r="AA27" s="131"/>
      <c r="AB27" s="131"/>
      <c r="AC27" s="131"/>
      <c r="AD27" s="133" t="e">
        <f t="shared" ref="AD27:AD33" si="9">IF(S27="x",AD26-(Y27*AD26),AD26-0)</f>
        <v>#VALUE!</v>
      </c>
      <c r="AE27" s="133" t="e">
        <f t="shared" ref="AE27:AE33" si="10">IF(T27="x",AE26-(Y27*AE26),AE26-0)</f>
        <v>#VALUE!</v>
      </c>
      <c r="AF27" s="246"/>
      <c r="AG27" s="235"/>
      <c r="AH27" s="214"/>
      <c r="AI27" s="235"/>
      <c r="AJ27" s="224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50"/>
    </row>
    <row r="28" spans="1:49" s="127" customFormat="1" ht="27" x14ac:dyDescent="0.25">
      <c r="A28" s="221"/>
      <c r="B28" s="229"/>
      <c r="C28" s="232"/>
      <c r="D28" s="232"/>
      <c r="E28" s="232"/>
      <c r="F28" s="232"/>
      <c r="G28" s="214"/>
      <c r="H28" s="131"/>
      <c r="I28" s="232"/>
      <c r="J28" s="232"/>
      <c r="K28" s="214"/>
      <c r="L28" s="240"/>
      <c r="M28" s="229"/>
      <c r="N28" s="243"/>
      <c r="O28" s="211"/>
      <c r="P28" s="147"/>
      <c r="Q28" s="131"/>
      <c r="R28" s="131"/>
      <c r="S28" s="148"/>
      <c r="T28" s="148"/>
      <c r="U28" s="131"/>
      <c r="V28" s="134" t="str">
        <f t="shared" si="0"/>
        <v/>
      </c>
      <c r="W28" s="131"/>
      <c r="X28" s="134" t="str">
        <f t="shared" si="1"/>
        <v/>
      </c>
      <c r="Y28" s="132" t="e">
        <f t="shared" si="8"/>
        <v>#VALUE!</v>
      </c>
      <c r="Z28" s="131"/>
      <c r="AA28" s="131"/>
      <c r="AB28" s="131"/>
      <c r="AC28" s="131"/>
      <c r="AD28" s="133" t="e">
        <f t="shared" si="9"/>
        <v>#VALUE!</v>
      </c>
      <c r="AE28" s="133" t="e">
        <f t="shared" si="10"/>
        <v>#VALUE!</v>
      </c>
      <c r="AF28" s="246"/>
      <c r="AG28" s="235"/>
      <c r="AH28" s="214"/>
      <c r="AI28" s="235"/>
      <c r="AJ28" s="224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50"/>
    </row>
    <row r="29" spans="1:49" s="127" customFormat="1" ht="27" x14ac:dyDescent="0.25">
      <c r="A29" s="221"/>
      <c r="B29" s="229"/>
      <c r="C29" s="232"/>
      <c r="D29" s="232"/>
      <c r="E29" s="232"/>
      <c r="F29" s="232"/>
      <c r="G29" s="214"/>
      <c r="H29" s="131"/>
      <c r="I29" s="232"/>
      <c r="J29" s="232"/>
      <c r="K29" s="214"/>
      <c r="L29" s="240"/>
      <c r="M29" s="229"/>
      <c r="N29" s="243"/>
      <c r="O29" s="211"/>
      <c r="P29" s="147"/>
      <c r="Q29" s="131"/>
      <c r="R29" s="131"/>
      <c r="S29" s="148"/>
      <c r="T29" s="148"/>
      <c r="U29" s="131"/>
      <c r="V29" s="134" t="str">
        <f t="shared" si="0"/>
        <v/>
      </c>
      <c r="W29" s="131"/>
      <c r="X29" s="134" t="str">
        <f t="shared" si="1"/>
        <v/>
      </c>
      <c r="Y29" s="132" t="e">
        <f t="shared" si="8"/>
        <v>#VALUE!</v>
      </c>
      <c r="Z29" s="131"/>
      <c r="AA29" s="131"/>
      <c r="AB29" s="131"/>
      <c r="AC29" s="131"/>
      <c r="AD29" s="133" t="e">
        <f t="shared" si="9"/>
        <v>#VALUE!</v>
      </c>
      <c r="AE29" s="133" t="e">
        <f t="shared" si="10"/>
        <v>#VALUE!</v>
      </c>
      <c r="AF29" s="246"/>
      <c r="AG29" s="235"/>
      <c r="AH29" s="214"/>
      <c r="AI29" s="235"/>
      <c r="AJ29" s="224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50"/>
    </row>
    <row r="30" spans="1:49" s="127" customFormat="1" ht="27" x14ac:dyDescent="0.25">
      <c r="A30" s="221"/>
      <c r="B30" s="229"/>
      <c r="C30" s="232"/>
      <c r="D30" s="232"/>
      <c r="E30" s="232"/>
      <c r="F30" s="232"/>
      <c r="G30" s="214"/>
      <c r="H30" s="131"/>
      <c r="I30" s="232"/>
      <c r="J30" s="232"/>
      <c r="K30" s="214"/>
      <c r="L30" s="240"/>
      <c r="M30" s="229"/>
      <c r="N30" s="243"/>
      <c r="O30" s="211"/>
      <c r="P30" s="147"/>
      <c r="Q30" s="131"/>
      <c r="R30" s="131"/>
      <c r="S30" s="148"/>
      <c r="T30" s="148"/>
      <c r="U30" s="131"/>
      <c r="V30" s="134" t="str">
        <f t="shared" si="0"/>
        <v/>
      </c>
      <c r="W30" s="131"/>
      <c r="X30" s="134" t="str">
        <f t="shared" si="1"/>
        <v/>
      </c>
      <c r="Y30" s="132" t="e">
        <f t="shared" si="8"/>
        <v>#VALUE!</v>
      </c>
      <c r="Z30" s="131"/>
      <c r="AA30" s="131"/>
      <c r="AB30" s="131"/>
      <c r="AC30" s="131"/>
      <c r="AD30" s="133" t="e">
        <f t="shared" si="9"/>
        <v>#VALUE!</v>
      </c>
      <c r="AE30" s="133" t="e">
        <f t="shared" si="10"/>
        <v>#VALUE!</v>
      </c>
      <c r="AF30" s="246"/>
      <c r="AG30" s="235"/>
      <c r="AH30" s="214"/>
      <c r="AI30" s="235"/>
      <c r="AJ30" s="224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50"/>
    </row>
    <row r="31" spans="1:49" s="127" customFormat="1" ht="27" x14ac:dyDescent="0.25">
      <c r="A31" s="221"/>
      <c r="B31" s="229"/>
      <c r="C31" s="232"/>
      <c r="D31" s="232"/>
      <c r="E31" s="232"/>
      <c r="F31" s="232"/>
      <c r="G31" s="214"/>
      <c r="H31" s="131"/>
      <c r="I31" s="232"/>
      <c r="J31" s="232"/>
      <c r="K31" s="214"/>
      <c r="L31" s="240"/>
      <c r="M31" s="229"/>
      <c r="N31" s="243"/>
      <c r="O31" s="211"/>
      <c r="P31" s="147"/>
      <c r="Q31" s="131"/>
      <c r="R31" s="131"/>
      <c r="S31" s="148"/>
      <c r="T31" s="148"/>
      <c r="U31" s="131"/>
      <c r="V31" s="134" t="str">
        <f t="shared" si="0"/>
        <v/>
      </c>
      <c r="W31" s="131"/>
      <c r="X31" s="134" t="str">
        <f t="shared" si="1"/>
        <v/>
      </c>
      <c r="Y31" s="132" t="e">
        <f t="shared" si="8"/>
        <v>#VALUE!</v>
      </c>
      <c r="Z31" s="131"/>
      <c r="AA31" s="131"/>
      <c r="AB31" s="131"/>
      <c r="AC31" s="131"/>
      <c r="AD31" s="133" t="e">
        <f t="shared" si="9"/>
        <v>#VALUE!</v>
      </c>
      <c r="AE31" s="133" t="e">
        <f t="shared" si="10"/>
        <v>#VALUE!</v>
      </c>
      <c r="AF31" s="246"/>
      <c r="AG31" s="235"/>
      <c r="AH31" s="214"/>
      <c r="AI31" s="235"/>
      <c r="AJ31" s="224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50"/>
    </row>
    <row r="32" spans="1:49" s="127" customFormat="1" ht="27" x14ac:dyDescent="0.25">
      <c r="A32" s="221"/>
      <c r="B32" s="229"/>
      <c r="C32" s="232"/>
      <c r="D32" s="232"/>
      <c r="E32" s="232"/>
      <c r="F32" s="232"/>
      <c r="G32" s="214"/>
      <c r="H32" s="131"/>
      <c r="I32" s="232"/>
      <c r="J32" s="232"/>
      <c r="K32" s="214"/>
      <c r="L32" s="240"/>
      <c r="M32" s="229"/>
      <c r="N32" s="243"/>
      <c r="O32" s="211"/>
      <c r="P32" s="147"/>
      <c r="Q32" s="131"/>
      <c r="R32" s="131"/>
      <c r="S32" s="148"/>
      <c r="T32" s="148"/>
      <c r="U32" s="131"/>
      <c r="V32" s="134" t="str">
        <f t="shared" si="0"/>
        <v/>
      </c>
      <c r="W32" s="131"/>
      <c r="X32" s="134" t="str">
        <f t="shared" si="1"/>
        <v/>
      </c>
      <c r="Y32" s="132" t="e">
        <f t="shared" si="8"/>
        <v>#VALUE!</v>
      </c>
      <c r="Z32" s="131"/>
      <c r="AA32" s="131"/>
      <c r="AB32" s="131"/>
      <c r="AC32" s="131"/>
      <c r="AD32" s="133" t="e">
        <f t="shared" si="9"/>
        <v>#VALUE!</v>
      </c>
      <c r="AE32" s="133" t="e">
        <f t="shared" si="10"/>
        <v>#VALUE!</v>
      </c>
      <c r="AF32" s="246"/>
      <c r="AG32" s="235"/>
      <c r="AH32" s="214"/>
      <c r="AI32" s="235"/>
      <c r="AJ32" s="224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50"/>
    </row>
    <row r="33" spans="1:49" s="127" customFormat="1" ht="27" x14ac:dyDescent="0.25">
      <c r="A33" s="226"/>
      <c r="B33" s="230"/>
      <c r="C33" s="233"/>
      <c r="D33" s="233"/>
      <c r="E33" s="233"/>
      <c r="F33" s="233"/>
      <c r="G33" s="215"/>
      <c r="H33" s="139"/>
      <c r="I33" s="233"/>
      <c r="J33" s="233"/>
      <c r="K33" s="215"/>
      <c r="L33" s="241"/>
      <c r="M33" s="230"/>
      <c r="N33" s="244"/>
      <c r="O33" s="212"/>
      <c r="P33" s="137"/>
      <c r="Q33" s="139"/>
      <c r="R33" s="139"/>
      <c r="S33" s="123"/>
      <c r="T33" s="123"/>
      <c r="U33" s="139"/>
      <c r="V33" s="143" t="str">
        <f t="shared" si="0"/>
        <v/>
      </c>
      <c r="W33" s="139"/>
      <c r="X33" s="143" t="str">
        <f t="shared" si="1"/>
        <v/>
      </c>
      <c r="Y33" s="124" t="e">
        <f t="shared" si="8"/>
        <v>#VALUE!</v>
      </c>
      <c r="Z33" s="139"/>
      <c r="AA33" s="139"/>
      <c r="AB33" s="139"/>
      <c r="AC33" s="139"/>
      <c r="AD33" s="145" t="e">
        <f t="shared" si="9"/>
        <v>#VALUE!</v>
      </c>
      <c r="AE33" s="145" t="e">
        <f t="shared" si="10"/>
        <v>#VALUE!</v>
      </c>
      <c r="AF33" s="247"/>
      <c r="AG33" s="236"/>
      <c r="AH33" s="215"/>
      <c r="AI33" s="236"/>
      <c r="AJ33" s="2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6"/>
    </row>
    <row r="34" spans="1:49" s="127" customFormat="1" ht="27" x14ac:dyDescent="0.25">
      <c r="A34" s="219"/>
      <c r="B34" s="227"/>
      <c r="C34" s="231"/>
      <c r="D34" s="231"/>
      <c r="E34" s="231"/>
      <c r="F34" s="231"/>
      <c r="G34" s="213" t="str">
        <f>IF(F34="","",CONCATENATE("Posibilidad de ",LOWER(F34)," por ",LOWER(D34)," debido a ",LOWER(E34), " en ", LOWER(C34)))</f>
        <v/>
      </c>
      <c r="H34" s="138"/>
      <c r="I34" s="231"/>
      <c r="J34" s="231"/>
      <c r="K34" s="213" t="str">
        <f>IF(F34="","",IF(J34&gt;5000,"Muy Alta",IF(J34&gt;500,"Alta",IF(J34&gt;24,"Media",IF(J34&gt;2,"Baja",IF(J34&gt;0,"Muy Baja",""))))))</f>
        <v/>
      </c>
      <c r="L34" s="239" t="str">
        <f>IF(K34="Muy Alta","100%",IF(K34="Alta","80%",IF(K34="Media","60%",IF(K34="Baja","40%",IF(K34="Muy Baja","20%","")))))</f>
        <v/>
      </c>
      <c r="M34" s="227"/>
      <c r="N34" s="242" t="str">
        <f>IF(M34="Catastrófico","100%",IF(M34="Mayor","80%",IF(M34="Moderado","60%",IF(M34="Menor","40%",IF(M34="Leve","20%","")))))</f>
        <v/>
      </c>
      <c r="O34" s="210" t="str">
        <f>IF(K34&lt;&gt;"",IF(M34&lt;&gt;"",
IF(AND(K34 = "Muy Baja",M34 = "Leve"), "Bajo",
IF(AND(K34 = "Muy Baja",M34 = "Menor"), "Bajo",
IF(AND(K34 = "Muy Baja",M34 = "Moderado"), "Moderado",
IF(AND(K34 = "Muy Baja",M34 = "Mayor"), "Alto",
IF(AND(K34 = "Muy Baja",M34 = "Catastrófico"), "Extremo",
IF(AND(K34 = "Baja",M34 = "Leve"), "Bajo",
IF(AND(K34 = "Baja",M34 = "Menor"), "Moderado",
IF(AND(K34 = "Baja",M34 = "Moderado"), "Moderado",
IF(AND(K34 = "Baja",M34 = "Mayor"), "Alto",
IF(AND(K34 = "Baja",M34 = "Catastrófico"), "Extremo",
IF(AND(K34 = "Media",M34 = "Leve"), "Moderado",
IF(AND(K34 = "Media",M34 = "Menor"), "Moderado",
IF(AND(K34 = "Media",M34 = "Moderado"), " Moderado",
IF(AND(K34 = "Media",M34 = "Mayor"), "Alto",
IF(AND(K34 = "Media",M34 = "Catastrófico"), "Extremo",
IF(AND(K34 = "Alta",M34 = "Leve"), "Moderado",
IF(AND(K34 = "Alta",M34 = "Menor"), "Moderado",
IF(AND(K34 = "Alta",M34 = "Moderado"), "Alto",
IF(AND(K34 = "Alta",M34 = "Mayor"), "Alto",
IF(AND(K34 = "Alta",M34 = "Catastrófico"), "Extremo",
IF(AND(K34 = "Muy Alta",M34 = "Leve"), "Alto",
IF(AND(K34 = "Muy Alta",M34 = "Menor"), "Alto",
IF(AND(K34 = "Muy Alta",M34 = "Moderado"), "Alto",
IF(AND(K34 = "Muy Alta",M34 = "Mayor"), "Alto",
IF(AND(K34 = "Muy Alta",M34 = "Catastrófico"), "Extremo",
))))))))))))))))))))))))),"N/A"),"N/A")</f>
        <v>N/A</v>
      </c>
      <c r="P34" s="136"/>
      <c r="Q34" s="138"/>
      <c r="R34" s="138"/>
      <c r="S34" s="119"/>
      <c r="T34" s="119"/>
      <c r="U34" s="138"/>
      <c r="V34" s="142" t="str">
        <f>IF(U34="","",IF(U34="Preventivo",25%,IF(U34="Detectivo",15%,IF(U34="Correctivo",10%))))</f>
        <v/>
      </c>
      <c r="W34" s="138"/>
      <c r="X34" s="142" t="str">
        <f>IF(W34="","",IF(W34="Automático",25%,IF(W34="Manual",15%)))</f>
        <v/>
      </c>
      <c r="Y34" s="120" t="e">
        <f>V34+X34</f>
        <v>#VALUE!</v>
      </c>
      <c r="Z34" s="138"/>
      <c r="AA34" s="138"/>
      <c r="AB34" s="138"/>
      <c r="AC34" s="138"/>
      <c r="AD34" s="144" t="e">
        <f>IF(S34="x",L34-(L34*Y34),L34-0)</f>
        <v>#VALUE!</v>
      </c>
      <c r="AE34" s="144" t="e">
        <f>IF(T34="x",N34-(N34*Y34),N34-0)</f>
        <v>#VALUE!</v>
      </c>
      <c r="AF34" s="245" t="e">
        <f>IF(AND(AG34&lt;=100%,AG34&gt;80%),"Muy alta",IF(AND(AG34&lt;=80%,AG34&gt;60%),"Alta",IF(AND(AG34&lt;=60%,AG34&gt;40%),"Media",IF(AND(AG34&lt;=40%,AG34&gt;20%),"Baja",IF(AND(AG34&lt;=20%,AG34&gt;=0%),"Muy Baja")))))</f>
        <v>#VALUE!</v>
      </c>
      <c r="AG34" s="234" t="e">
        <f>AD41</f>
        <v>#VALUE!</v>
      </c>
      <c r="AH34" s="213" t="e">
        <f>IF(AND(AI34&lt;=100%,AI34&gt;80%),"Catastrófico",IF(AND(AI34&lt;=80%,AI34&gt;60%),"Mayor",IF(AND(AI34&lt;=60%,AI34&gt;40%),"Moderado",IF(AND(AI34&lt;=40%,AI34&gt;20%),"Menor",IF(AND(AI34&lt;=20%,AI34&gt;=0%),"Leve")))))</f>
        <v>#VALUE!</v>
      </c>
      <c r="AI34" s="234" t="e">
        <f>AE41</f>
        <v>#VALUE!</v>
      </c>
      <c r="AJ34" s="223" t="e">
        <f>IF(AF34&lt;&gt;"",IF(AH34&lt;&gt;"",
IF(AND(AF34 = "Muy Baja",AH34 = "Leve"), "Bajo",
IF(AND(AF34 = "Muy Baja",AH34 = "Menor"), "Bajo",
IF(AND(AF34 = "Muy Baja",AH34 = "Moderado"), "Moderado",
IF(AND(AF34 = "Muy Baja",AH34 = "Mayor"), "Alto",
IF(AND(AF34 = "Muy Baja",AH34 = "Catastrófico"), "Extremo",
IF(AND(AF34 = "Baja",AH34 = "Leve"), "Bajo",
IF(AND(AF34 = "Baja",AH34 = "Menor"), "Moderado",
IF(AND(AF34 = "Baja",AH34 = "Moderado"), "Moderado",
IF(AND(AF34 = "Baja",AH34 = "Mayor"), "Alto",
IF(AND(AF34 = "Baja",AH34 = "Catastrófico"), "Extremo",
IF(AND(AF34= "Media",AH34 = "Leve"), "Moderado",
IF(AND(AF34 = "Media",AH34 = "Menor"), "Moderado",
IF(AND(AF34 = "Media",AH34 = "Moderado"), " Moderado",
IF(AND(AF34 = "Media",AH34 = "Mayor"), "Alto",
IF(AND(AF34 = "Media",AH34 = "Catastrófico"), "Extremo",
IF(AND(AF34 = "Alta",AH34 = "Leve"), "Moderado",
IF(AND(AF34 = "Alta",AH34 = "Menor"), "Moderado",
IF(AND(AF34 = "Alta",AH34 = "Moderado"), "Alto",
IF(AND(AF34 = "Alta",AH34 = "Mayor"), "Alto",
IF(AND(AF34 = "Alta",AH34 = "Catastrófico"), "Extremo",
IF(AND(AF34 = "Muy Alta",AH34 = "Leve"), "Alto",
IF(AND(AF34 = "Muy Alta",AH34 = "Menor"), "Alto",
IF(AND(AF34 = "Muy Alta",AH34 = "Moderado"), "Alto",
IF(AND(AF34 = "Muy Alta",AH34 = "Mayor"), "Alto",
IF(AND(AF34 = "Muy Alta",AH34 = "Catastrófico"), "Extremo",
))))))))))))))))))))))))),"N/A"),"N/A")</f>
        <v>#VALUE!</v>
      </c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2"/>
    </row>
    <row r="35" spans="1:49" s="127" customFormat="1" ht="27" x14ac:dyDescent="0.25">
      <c r="A35" s="221"/>
      <c r="B35" s="229"/>
      <c r="C35" s="232"/>
      <c r="D35" s="232"/>
      <c r="E35" s="232"/>
      <c r="F35" s="232"/>
      <c r="G35" s="214"/>
      <c r="H35" s="131"/>
      <c r="I35" s="232"/>
      <c r="J35" s="232"/>
      <c r="K35" s="214"/>
      <c r="L35" s="240"/>
      <c r="M35" s="229"/>
      <c r="N35" s="243"/>
      <c r="O35" s="211"/>
      <c r="P35" s="147"/>
      <c r="Q35" s="131"/>
      <c r="R35" s="131"/>
      <c r="S35" s="148"/>
      <c r="T35" s="148"/>
      <c r="U35" s="131"/>
      <c r="V35" s="134" t="str">
        <f t="shared" si="0"/>
        <v/>
      </c>
      <c r="W35" s="131"/>
      <c r="X35" s="134" t="str">
        <f t="shared" si="1"/>
        <v/>
      </c>
      <c r="Y35" s="132" t="e">
        <f t="shared" ref="Y35:Y41" si="11">V35+X35</f>
        <v>#VALUE!</v>
      </c>
      <c r="Z35" s="131"/>
      <c r="AA35" s="131"/>
      <c r="AB35" s="131"/>
      <c r="AC35" s="131"/>
      <c r="AD35" s="133" t="e">
        <f t="shared" ref="AD35:AD41" si="12">IF(S35="x",AD34-(Y35*AD34),AD34-0)</f>
        <v>#VALUE!</v>
      </c>
      <c r="AE35" s="133" t="e">
        <f t="shared" ref="AE35:AE41" si="13">IF(T35="x",AE34-(Y35*AE34),AE34-0)</f>
        <v>#VALUE!</v>
      </c>
      <c r="AF35" s="246"/>
      <c r="AG35" s="235"/>
      <c r="AH35" s="214"/>
      <c r="AI35" s="235"/>
      <c r="AJ35" s="224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50"/>
    </row>
    <row r="36" spans="1:49" s="127" customFormat="1" ht="27" x14ac:dyDescent="0.25">
      <c r="A36" s="221"/>
      <c r="B36" s="229"/>
      <c r="C36" s="232"/>
      <c r="D36" s="232"/>
      <c r="E36" s="232"/>
      <c r="F36" s="232"/>
      <c r="G36" s="214"/>
      <c r="H36" s="131"/>
      <c r="I36" s="232"/>
      <c r="J36" s="232"/>
      <c r="K36" s="214"/>
      <c r="L36" s="240"/>
      <c r="M36" s="229"/>
      <c r="N36" s="243"/>
      <c r="O36" s="211"/>
      <c r="P36" s="147"/>
      <c r="Q36" s="131"/>
      <c r="R36" s="131"/>
      <c r="S36" s="148"/>
      <c r="T36" s="148"/>
      <c r="U36" s="131"/>
      <c r="V36" s="134" t="str">
        <f t="shared" si="0"/>
        <v/>
      </c>
      <c r="W36" s="131"/>
      <c r="X36" s="134" t="str">
        <f t="shared" si="1"/>
        <v/>
      </c>
      <c r="Y36" s="132" t="e">
        <f t="shared" si="11"/>
        <v>#VALUE!</v>
      </c>
      <c r="Z36" s="131"/>
      <c r="AA36" s="131"/>
      <c r="AB36" s="131"/>
      <c r="AC36" s="131"/>
      <c r="AD36" s="133" t="e">
        <f t="shared" si="12"/>
        <v>#VALUE!</v>
      </c>
      <c r="AE36" s="133" t="e">
        <f t="shared" si="13"/>
        <v>#VALUE!</v>
      </c>
      <c r="AF36" s="246"/>
      <c r="AG36" s="235"/>
      <c r="AH36" s="214"/>
      <c r="AI36" s="235"/>
      <c r="AJ36" s="224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50"/>
    </row>
    <row r="37" spans="1:49" s="127" customFormat="1" ht="27" x14ac:dyDescent="0.25">
      <c r="A37" s="221"/>
      <c r="B37" s="229"/>
      <c r="C37" s="232"/>
      <c r="D37" s="232"/>
      <c r="E37" s="232"/>
      <c r="F37" s="232"/>
      <c r="G37" s="214"/>
      <c r="H37" s="131"/>
      <c r="I37" s="232"/>
      <c r="J37" s="232"/>
      <c r="K37" s="214"/>
      <c r="L37" s="240"/>
      <c r="M37" s="229"/>
      <c r="N37" s="243"/>
      <c r="O37" s="211"/>
      <c r="P37" s="147"/>
      <c r="Q37" s="131"/>
      <c r="R37" s="131"/>
      <c r="S37" s="148"/>
      <c r="T37" s="148"/>
      <c r="U37" s="131"/>
      <c r="V37" s="134" t="str">
        <f t="shared" si="0"/>
        <v/>
      </c>
      <c r="W37" s="131"/>
      <c r="X37" s="134" t="str">
        <f t="shared" si="1"/>
        <v/>
      </c>
      <c r="Y37" s="132" t="e">
        <f t="shared" si="11"/>
        <v>#VALUE!</v>
      </c>
      <c r="Z37" s="131"/>
      <c r="AA37" s="131"/>
      <c r="AB37" s="131"/>
      <c r="AC37" s="131"/>
      <c r="AD37" s="133" t="e">
        <f t="shared" si="12"/>
        <v>#VALUE!</v>
      </c>
      <c r="AE37" s="133" t="e">
        <f t="shared" si="13"/>
        <v>#VALUE!</v>
      </c>
      <c r="AF37" s="246"/>
      <c r="AG37" s="235"/>
      <c r="AH37" s="214"/>
      <c r="AI37" s="235"/>
      <c r="AJ37" s="224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50"/>
    </row>
    <row r="38" spans="1:49" s="127" customFormat="1" ht="27" x14ac:dyDescent="0.25">
      <c r="A38" s="221"/>
      <c r="B38" s="229"/>
      <c r="C38" s="232"/>
      <c r="D38" s="232"/>
      <c r="E38" s="232"/>
      <c r="F38" s="232"/>
      <c r="G38" s="214"/>
      <c r="H38" s="131"/>
      <c r="I38" s="232"/>
      <c r="J38" s="232"/>
      <c r="K38" s="214"/>
      <c r="L38" s="240"/>
      <c r="M38" s="229"/>
      <c r="N38" s="243"/>
      <c r="O38" s="211"/>
      <c r="P38" s="147"/>
      <c r="Q38" s="131"/>
      <c r="R38" s="131"/>
      <c r="S38" s="148"/>
      <c r="T38" s="148"/>
      <c r="U38" s="131"/>
      <c r="V38" s="134" t="str">
        <f t="shared" si="0"/>
        <v/>
      </c>
      <c r="W38" s="131"/>
      <c r="X38" s="134" t="str">
        <f t="shared" si="1"/>
        <v/>
      </c>
      <c r="Y38" s="132" t="e">
        <f t="shared" si="11"/>
        <v>#VALUE!</v>
      </c>
      <c r="Z38" s="131"/>
      <c r="AA38" s="131"/>
      <c r="AB38" s="131"/>
      <c r="AC38" s="131"/>
      <c r="AD38" s="133" t="e">
        <f t="shared" si="12"/>
        <v>#VALUE!</v>
      </c>
      <c r="AE38" s="133" t="e">
        <f t="shared" si="13"/>
        <v>#VALUE!</v>
      </c>
      <c r="AF38" s="246"/>
      <c r="AG38" s="235"/>
      <c r="AH38" s="214"/>
      <c r="AI38" s="235"/>
      <c r="AJ38" s="224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50"/>
    </row>
    <row r="39" spans="1:49" s="127" customFormat="1" ht="27" x14ac:dyDescent="0.25">
      <c r="A39" s="221"/>
      <c r="B39" s="229"/>
      <c r="C39" s="232"/>
      <c r="D39" s="232"/>
      <c r="E39" s="232"/>
      <c r="F39" s="232"/>
      <c r="G39" s="214"/>
      <c r="H39" s="131"/>
      <c r="I39" s="232"/>
      <c r="J39" s="232"/>
      <c r="K39" s="214"/>
      <c r="L39" s="240"/>
      <c r="M39" s="229"/>
      <c r="N39" s="243"/>
      <c r="O39" s="211"/>
      <c r="P39" s="147"/>
      <c r="Q39" s="131"/>
      <c r="R39" s="131"/>
      <c r="S39" s="148"/>
      <c r="T39" s="148"/>
      <c r="U39" s="131"/>
      <c r="V39" s="134" t="str">
        <f t="shared" si="0"/>
        <v/>
      </c>
      <c r="W39" s="131"/>
      <c r="X39" s="134" t="str">
        <f t="shared" si="1"/>
        <v/>
      </c>
      <c r="Y39" s="132" t="e">
        <f t="shared" si="11"/>
        <v>#VALUE!</v>
      </c>
      <c r="Z39" s="131"/>
      <c r="AA39" s="131"/>
      <c r="AB39" s="131"/>
      <c r="AC39" s="131"/>
      <c r="AD39" s="133" t="e">
        <f t="shared" si="12"/>
        <v>#VALUE!</v>
      </c>
      <c r="AE39" s="133" t="e">
        <f t="shared" si="13"/>
        <v>#VALUE!</v>
      </c>
      <c r="AF39" s="246"/>
      <c r="AG39" s="235"/>
      <c r="AH39" s="214"/>
      <c r="AI39" s="235"/>
      <c r="AJ39" s="224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50"/>
    </row>
    <row r="40" spans="1:49" s="127" customFormat="1" ht="27" x14ac:dyDescent="0.25">
      <c r="A40" s="221"/>
      <c r="B40" s="229"/>
      <c r="C40" s="232"/>
      <c r="D40" s="232"/>
      <c r="E40" s="232"/>
      <c r="F40" s="232"/>
      <c r="G40" s="214"/>
      <c r="H40" s="131"/>
      <c r="I40" s="232"/>
      <c r="J40" s="232"/>
      <c r="K40" s="214"/>
      <c r="L40" s="240"/>
      <c r="M40" s="229"/>
      <c r="N40" s="243"/>
      <c r="O40" s="211"/>
      <c r="P40" s="147"/>
      <c r="Q40" s="131"/>
      <c r="R40" s="131"/>
      <c r="S40" s="148"/>
      <c r="T40" s="148"/>
      <c r="U40" s="131"/>
      <c r="V40" s="134" t="str">
        <f t="shared" si="0"/>
        <v/>
      </c>
      <c r="W40" s="131"/>
      <c r="X40" s="134" t="str">
        <f t="shared" si="1"/>
        <v/>
      </c>
      <c r="Y40" s="132" t="e">
        <f t="shared" si="11"/>
        <v>#VALUE!</v>
      </c>
      <c r="Z40" s="131"/>
      <c r="AA40" s="131"/>
      <c r="AB40" s="131"/>
      <c r="AC40" s="131"/>
      <c r="AD40" s="133" t="e">
        <f t="shared" si="12"/>
        <v>#VALUE!</v>
      </c>
      <c r="AE40" s="133" t="e">
        <f t="shared" si="13"/>
        <v>#VALUE!</v>
      </c>
      <c r="AF40" s="246"/>
      <c r="AG40" s="235"/>
      <c r="AH40" s="214"/>
      <c r="AI40" s="235"/>
      <c r="AJ40" s="224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50"/>
    </row>
    <row r="41" spans="1:49" s="127" customFormat="1" ht="27" x14ac:dyDescent="0.25">
      <c r="A41" s="226"/>
      <c r="B41" s="230"/>
      <c r="C41" s="233"/>
      <c r="D41" s="233"/>
      <c r="E41" s="233"/>
      <c r="F41" s="233"/>
      <c r="G41" s="215"/>
      <c r="H41" s="139"/>
      <c r="I41" s="233"/>
      <c r="J41" s="233"/>
      <c r="K41" s="215"/>
      <c r="L41" s="241"/>
      <c r="M41" s="230"/>
      <c r="N41" s="244"/>
      <c r="O41" s="212"/>
      <c r="P41" s="137"/>
      <c r="Q41" s="139"/>
      <c r="R41" s="139"/>
      <c r="S41" s="123"/>
      <c r="T41" s="123"/>
      <c r="U41" s="139"/>
      <c r="V41" s="143" t="str">
        <f t="shared" si="0"/>
        <v/>
      </c>
      <c r="W41" s="139"/>
      <c r="X41" s="143" t="str">
        <f t="shared" si="1"/>
        <v/>
      </c>
      <c r="Y41" s="124" t="e">
        <f t="shared" si="11"/>
        <v>#VALUE!</v>
      </c>
      <c r="Z41" s="139"/>
      <c r="AA41" s="139"/>
      <c r="AB41" s="139"/>
      <c r="AC41" s="139"/>
      <c r="AD41" s="145" t="e">
        <f t="shared" si="12"/>
        <v>#VALUE!</v>
      </c>
      <c r="AE41" s="145" t="e">
        <f t="shared" si="13"/>
        <v>#VALUE!</v>
      </c>
      <c r="AF41" s="247"/>
      <c r="AG41" s="236"/>
      <c r="AH41" s="215"/>
      <c r="AI41" s="236"/>
      <c r="AJ41" s="2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6"/>
    </row>
    <row r="42" spans="1:49" s="127" customFormat="1" ht="27" x14ac:dyDescent="0.25">
      <c r="A42" s="219"/>
      <c r="B42" s="227"/>
      <c r="C42" s="231"/>
      <c r="D42" s="231"/>
      <c r="E42" s="231"/>
      <c r="F42" s="231"/>
      <c r="G42" s="213" t="str">
        <f>IF(F42="","",CONCATENATE("Posibilidad de ",LOWER(F42)," por ",LOWER(D42)," debido a ",LOWER(E42), " en ", LOWER(C42)))</f>
        <v/>
      </c>
      <c r="H42" s="138"/>
      <c r="I42" s="231"/>
      <c r="J42" s="231"/>
      <c r="K42" s="213" t="str">
        <f>IF(F42="","",IF(J42&gt;5000,"Muy Alta",IF(J42&gt;500,"Alta",IF(J42&gt;24,"Media",IF(J42&gt;2,"Baja",IF(J42&gt;0,"Muy Baja",""))))))</f>
        <v/>
      </c>
      <c r="L42" s="239" t="str">
        <f>IF(K42="Muy Alta","100%",IF(K42="Alta","80%",IF(K42="Media","60%",IF(K42="Baja","40%",IF(K42="Muy Baja","20%","")))))</f>
        <v/>
      </c>
      <c r="M42" s="227"/>
      <c r="N42" s="242" t="str">
        <f>IF(M42="Catastrófico","100%",IF(M42="Mayor","80%",IF(M42="Moderado","60%",IF(M42="Menor","40%",IF(M42="Leve","20%","")))))</f>
        <v/>
      </c>
      <c r="O42" s="210" t="str">
        <f>IF(K42&lt;&gt;"",IF(M42&lt;&gt;"",
IF(AND(K42 = "Muy Baja",M42 = "Leve"), "Bajo",
IF(AND(K42 = "Muy Baja",M42 = "Menor"), "Bajo",
IF(AND(K42 = "Muy Baja",M42 = "Moderado"), "Moderado",
IF(AND(K42 = "Muy Baja",M42 = "Mayor"), "Alto",
IF(AND(K42 = "Muy Baja",M42 = "Catastrófico"), "Extremo",
IF(AND(K42 = "Baja",M42 = "Leve"), "Bajo",
IF(AND(K42 = "Baja",M42 = "Menor"), "Moderado",
IF(AND(K42 = "Baja",M42 = "Moderado"), "Moderado",
IF(AND(K42 = "Baja",M42 = "Mayor"), "Alto",
IF(AND(K42 = "Baja",M42 = "Catastrófico"), "Extremo",
IF(AND(K42 = "Media",M42 = "Leve"), "Moderado",
IF(AND(K42 = "Media",M42 = "Menor"), "Moderado",
IF(AND(K42 = "Media",M42 = "Moderado"), " Moderado",
IF(AND(K42 = "Media",M42 = "Mayor"), "Alto",
IF(AND(K42 = "Media",M42 = "Catastrófico"), "Extremo",
IF(AND(K42 = "Alta",M42 = "Leve"), "Moderado",
IF(AND(K42 = "Alta",M42 = "Menor"), "Moderado",
IF(AND(K42 = "Alta",M42 = "Moderado"), "Alto",
IF(AND(K42 = "Alta",M42 = "Mayor"), "Alto",
IF(AND(K42 = "Alta",M42 = "Catastrófico"), "Extremo",
IF(AND(K42 = "Muy Alta",M42 = "Leve"), "Alto",
IF(AND(K42 = "Muy Alta",M42 = "Menor"), "Alto",
IF(AND(K42 = "Muy Alta",M42 = "Moderado"), "Alto",
IF(AND(K42 = "Muy Alta",M42 = "Mayor"), "Alto",
IF(AND(K42 = "Muy Alta",M42 = "Catastrófico"), "Extremo",
))))))))))))))))))))))))),"N/A"),"N/A")</f>
        <v>N/A</v>
      </c>
      <c r="P42" s="136"/>
      <c r="Q42" s="138"/>
      <c r="R42" s="138"/>
      <c r="S42" s="119"/>
      <c r="T42" s="119"/>
      <c r="U42" s="138"/>
      <c r="V42" s="142" t="str">
        <f>IF(U42="","",IF(U42="Preventivo",25%,IF(U42="Detectivo",15%,IF(U42="Correctivo",10%))))</f>
        <v/>
      </c>
      <c r="W42" s="138"/>
      <c r="X42" s="142" t="str">
        <f>IF(W42="","",IF(W42="Automático",25%,IF(W42="Manual",15%)))</f>
        <v/>
      </c>
      <c r="Y42" s="120" t="e">
        <f>V42+X42</f>
        <v>#VALUE!</v>
      </c>
      <c r="Z42" s="138"/>
      <c r="AA42" s="138"/>
      <c r="AB42" s="138"/>
      <c r="AC42" s="138"/>
      <c r="AD42" s="144" t="e">
        <f>IF(S42="x",L42-(L42*Y42),L42-0)</f>
        <v>#VALUE!</v>
      </c>
      <c r="AE42" s="144" t="e">
        <f>IF(T42="x",N42-(N42*Y42),N42-0)</f>
        <v>#VALUE!</v>
      </c>
      <c r="AF42" s="245" t="e">
        <f>IF(AND(AG42&lt;=100%,AG42&gt;80%),"Muy alta",IF(AND(AG42&lt;=80%,AG42&gt;60%),"Alta",IF(AND(AG42&lt;=60%,AG42&gt;40%),"Media",IF(AND(AG42&lt;=40%,AG42&gt;20%),"Baja",IF(AND(AG42&lt;=20%,AG42&gt;=0%),"Muy Baja")))))</f>
        <v>#VALUE!</v>
      </c>
      <c r="AG42" s="234" t="e">
        <f>AD49</f>
        <v>#VALUE!</v>
      </c>
      <c r="AH42" s="213" t="e">
        <f>IF(AND(AI42&lt;=100%,AI42&gt;80%),"Catastrófico",IF(AND(AI42&lt;=80%,AI42&gt;60%),"Mayor",IF(AND(AI42&lt;=60%,AI42&gt;40%),"Moderado",IF(AND(AI42&lt;=40%,AI42&gt;20%),"Menor",IF(AND(AI42&lt;=20%,AI42&gt;=0%),"Leve")))))</f>
        <v>#VALUE!</v>
      </c>
      <c r="AI42" s="234" t="e">
        <f>AE49</f>
        <v>#VALUE!</v>
      </c>
      <c r="AJ42" s="223" t="e">
        <f>IF(AF42&lt;&gt;"",IF(AH42&lt;&gt;"",
IF(AND(AF42 = "Muy Baja",AH42 = "Leve"), "Bajo",
IF(AND(AF42 = "Muy Baja",AH42 = "Menor"), "Bajo",
IF(AND(AF42 = "Muy Baja",AH42 = "Moderado"), "Moderado",
IF(AND(AF42 = "Muy Baja",AH42 = "Mayor"), "Alto",
IF(AND(AF42 = "Muy Baja",AH42 = "Catastrófico"), "Extremo",
IF(AND(AF42 = "Baja",AH42 = "Leve"), "Bajo",
IF(AND(AF42 = "Baja",AH42 = "Menor"), "Moderado",
IF(AND(AF42 = "Baja",AH42 = "Moderado"), "Moderado",
IF(AND(AF42 = "Baja",AH42 = "Mayor"), "Alto",
IF(AND(AF42 = "Baja",AH42 = "Catastrófico"), "Extremo",
IF(AND(AF42= "Media",AH42 = "Leve"), "Moderado",
IF(AND(AF42 = "Media",AH42 = "Menor"), "Moderado",
IF(AND(AF42 = "Media",AH42 = "Moderado"), " Moderado",
IF(AND(AF42 = "Media",AH42 = "Mayor"), "Alto",
IF(AND(AF42 = "Media",AH42 = "Catastrófico"), "Extremo",
IF(AND(AF42 = "Alta",AH42 = "Leve"), "Moderado",
IF(AND(AF42 = "Alta",AH42 = "Menor"), "Moderado",
IF(AND(AF42 = "Alta",AH42 = "Moderado"), "Alto",
IF(AND(AF42 = "Alta",AH42 = "Mayor"), "Alto",
IF(AND(AF42 = "Alta",AH42 = "Catastrófico"), "Extremo",
IF(AND(AF42 = "Muy Alta",AH42 = "Leve"), "Alto",
IF(AND(AF42 = "Muy Alta",AH42 = "Menor"), "Alto",
IF(AND(AF42 = "Muy Alta",AH42 = "Moderado"), "Alto",
IF(AND(AF42 = "Muy Alta",AH42 = "Mayor"), "Alto",
IF(AND(AF42 = "Muy Alta",AH42 = "Catastrófico"), "Extremo",
))))))))))))))))))))))))),"N/A"),"N/A")</f>
        <v>#VALUE!</v>
      </c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2"/>
    </row>
    <row r="43" spans="1:49" s="127" customFormat="1" ht="27" x14ac:dyDescent="0.25">
      <c r="A43" s="221"/>
      <c r="B43" s="229"/>
      <c r="C43" s="232"/>
      <c r="D43" s="232"/>
      <c r="E43" s="232"/>
      <c r="F43" s="232"/>
      <c r="G43" s="214"/>
      <c r="H43" s="131"/>
      <c r="I43" s="232"/>
      <c r="J43" s="232"/>
      <c r="K43" s="214"/>
      <c r="L43" s="240"/>
      <c r="M43" s="229"/>
      <c r="N43" s="243"/>
      <c r="O43" s="211"/>
      <c r="P43" s="147"/>
      <c r="Q43" s="131"/>
      <c r="R43" s="131"/>
      <c r="S43" s="148"/>
      <c r="T43" s="148"/>
      <c r="U43" s="131"/>
      <c r="V43" s="134" t="str">
        <f t="shared" si="0"/>
        <v/>
      </c>
      <c r="W43" s="131"/>
      <c r="X43" s="134" t="str">
        <f t="shared" si="1"/>
        <v/>
      </c>
      <c r="Y43" s="132" t="e">
        <f t="shared" ref="Y43:Y49" si="14">V43+X43</f>
        <v>#VALUE!</v>
      </c>
      <c r="Z43" s="131"/>
      <c r="AA43" s="131"/>
      <c r="AB43" s="131"/>
      <c r="AC43" s="131"/>
      <c r="AD43" s="133" t="e">
        <f t="shared" ref="AD43:AD49" si="15">IF(S43="x",AD42-(Y43*AD42),AD42-0)</f>
        <v>#VALUE!</v>
      </c>
      <c r="AE43" s="133" t="e">
        <f t="shared" ref="AE43:AE49" si="16">IF(T43="x",AE42-(Y43*AE42),AE42-0)</f>
        <v>#VALUE!</v>
      </c>
      <c r="AF43" s="246"/>
      <c r="AG43" s="235"/>
      <c r="AH43" s="214"/>
      <c r="AI43" s="235"/>
      <c r="AJ43" s="224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50"/>
    </row>
    <row r="44" spans="1:49" s="127" customFormat="1" ht="27" x14ac:dyDescent="0.25">
      <c r="A44" s="221"/>
      <c r="B44" s="229"/>
      <c r="C44" s="232"/>
      <c r="D44" s="232"/>
      <c r="E44" s="232"/>
      <c r="F44" s="232"/>
      <c r="G44" s="214"/>
      <c r="H44" s="131"/>
      <c r="I44" s="232"/>
      <c r="J44" s="232"/>
      <c r="K44" s="214"/>
      <c r="L44" s="240"/>
      <c r="M44" s="229"/>
      <c r="N44" s="243"/>
      <c r="O44" s="211"/>
      <c r="P44" s="147"/>
      <c r="Q44" s="131"/>
      <c r="R44" s="131"/>
      <c r="S44" s="148"/>
      <c r="T44" s="148"/>
      <c r="U44" s="131"/>
      <c r="V44" s="134" t="str">
        <f t="shared" si="0"/>
        <v/>
      </c>
      <c r="W44" s="131"/>
      <c r="X44" s="134" t="str">
        <f t="shared" si="1"/>
        <v/>
      </c>
      <c r="Y44" s="132" t="e">
        <f t="shared" si="14"/>
        <v>#VALUE!</v>
      </c>
      <c r="Z44" s="131"/>
      <c r="AA44" s="131"/>
      <c r="AB44" s="131"/>
      <c r="AC44" s="131"/>
      <c r="AD44" s="133" t="e">
        <f t="shared" si="15"/>
        <v>#VALUE!</v>
      </c>
      <c r="AE44" s="133" t="e">
        <f t="shared" si="16"/>
        <v>#VALUE!</v>
      </c>
      <c r="AF44" s="246"/>
      <c r="AG44" s="235"/>
      <c r="AH44" s="214"/>
      <c r="AI44" s="235"/>
      <c r="AJ44" s="224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50"/>
    </row>
    <row r="45" spans="1:49" s="127" customFormat="1" ht="27" x14ac:dyDescent="0.25">
      <c r="A45" s="221"/>
      <c r="B45" s="229"/>
      <c r="C45" s="232"/>
      <c r="D45" s="232"/>
      <c r="E45" s="232"/>
      <c r="F45" s="232"/>
      <c r="G45" s="214"/>
      <c r="H45" s="131"/>
      <c r="I45" s="232"/>
      <c r="J45" s="232"/>
      <c r="K45" s="214"/>
      <c r="L45" s="240"/>
      <c r="M45" s="229"/>
      <c r="N45" s="243"/>
      <c r="O45" s="211"/>
      <c r="P45" s="147"/>
      <c r="Q45" s="131"/>
      <c r="R45" s="131"/>
      <c r="S45" s="148"/>
      <c r="T45" s="148"/>
      <c r="U45" s="131"/>
      <c r="V45" s="134" t="str">
        <f t="shared" si="0"/>
        <v/>
      </c>
      <c r="W45" s="131"/>
      <c r="X45" s="134" t="str">
        <f t="shared" si="1"/>
        <v/>
      </c>
      <c r="Y45" s="132" t="e">
        <f t="shared" si="14"/>
        <v>#VALUE!</v>
      </c>
      <c r="Z45" s="131"/>
      <c r="AA45" s="131"/>
      <c r="AB45" s="131"/>
      <c r="AC45" s="131"/>
      <c r="AD45" s="133" t="e">
        <f t="shared" si="15"/>
        <v>#VALUE!</v>
      </c>
      <c r="AE45" s="133" t="e">
        <f t="shared" si="16"/>
        <v>#VALUE!</v>
      </c>
      <c r="AF45" s="246"/>
      <c r="AG45" s="235"/>
      <c r="AH45" s="214"/>
      <c r="AI45" s="235"/>
      <c r="AJ45" s="224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50"/>
    </row>
    <row r="46" spans="1:49" s="127" customFormat="1" ht="27" x14ac:dyDescent="0.25">
      <c r="A46" s="221"/>
      <c r="B46" s="229"/>
      <c r="C46" s="232"/>
      <c r="D46" s="232"/>
      <c r="E46" s="232"/>
      <c r="F46" s="232"/>
      <c r="G46" s="214"/>
      <c r="H46" s="131"/>
      <c r="I46" s="232"/>
      <c r="J46" s="232"/>
      <c r="K46" s="214"/>
      <c r="L46" s="240"/>
      <c r="M46" s="229"/>
      <c r="N46" s="243"/>
      <c r="O46" s="211"/>
      <c r="P46" s="147"/>
      <c r="Q46" s="131"/>
      <c r="R46" s="131"/>
      <c r="S46" s="148"/>
      <c r="T46" s="148"/>
      <c r="U46" s="131"/>
      <c r="V46" s="134" t="str">
        <f t="shared" si="0"/>
        <v/>
      </c>
      <c r="W46" s="131"/>
      <c r="X46" s="134" t="str">
        <f t="shared" si="1"/>
        <v/>
      </c>
      <c r="Y46" s="132" t="e">
        <f t="shared" si="14"/>
        <v>#VALUE!</v>
      </c>
      <c r="Z46" s="131"/>
      <c r="AA46" s="131"/>
      <c r="AB46" s="131"/>
      <c r="AC46" s="131"/>
      <c r="AD46" s="133" t="e">
        <f t="shared" si="15"/>
        <v>#VALUE!</v>
      </c>
      <c r="AE46" s="133" t="e">
        <f t="shared" si="16"/>
        <v>#VALUE!</v>
      </c>
      <c r="AF46" s="246"/>
      <c r="AG46" s="235"/>
      <c r="AH46" s="214"/>
      <c r="AI46" s="235"/>
      <c r="AJ46" s="224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50"/>
    </row>
    <row r="47" spans="1:49" s="127" customFormat="1" ht="27" x14ac:dyDescent="0.25">
      <c r="A47" s="221"/>
      <c r="B47" s="229"/>
      <c r="C47" s="232"/>
      <c r="D47" s="232"/>
      <c r="E47" s="232"/>
      <c r="F47" s="232"/>
      <c r="G47" s="214"/>
      <c r="H47" s="131"/>
      <c r="I47" s="232"/>
      <c r="J47" s="232"/>
      <c r="K47" s="214"/>
      <c r="L47" s="240"/>
      <c r="M47" s="229"/>
      <c r="N47" s="243"/>
      <c r="O47" s="211"/>
      <c r="P47" s="147"/>
      <c r="Q47" s="131"/>
      <c r="R47" s="131"/>
      <c r="S47" s="148"/>
      <c r="T47" s="148"/>
      <c r="U47" s="131"/>
      <c r="V47" s="134" t="str">
        <f t="shared" si="0"/>
        <v/>
      </c>
      <c r="W47" s="131"/>
      <c r="X47" s="134" t="str">
        <f t="shared" si="1"/>
        <v/>
      </c>
      <c r="Y47" s="132" t="e">
        <f t="shared" si="14"/>
        <v>#VALUE!</v>
      </c>
      <c r="Z47" s="131"/>
      <c r="AA47" s="131"/>
      <c r="AB47" s="131"/>
      <c r="AC47" s="131"/>
      <c r="AD47" s="133" t="e">
        <f t="shared" si="15"/>
        <v>#VALUE!</v>
      </c>
      <c r="AE47" s="133" t="e">
        <f t="shared" si="16"/>
        <v>#VALUE!</v>
      </c>
      <c r="AF47" s="246"/>
      <c r="AG47" s="235"/>
      <c r="AH47" s="214"/>
      <c r="AI47" s="235"/>
      <c r="AJ47" s="224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50"/>
    </row>
    <row r="48" spans="1:49" s="127" customFormat="1" ht="27" x14ac:dyDescent="0.25">
      <c r="A48" s="221"/>
      <c r="B48" s="229"/>
      <c r="C48" s="232"/>
      <c r="D48" s="232"/>
      <c r="E48" s="232"/>
      <c r="F48" s="232"/>
      <c r="G48" s="214"/>
      <c r="H48" s="131"/>
      <c r="I48" s="232"/>
      <c r="J48" s="232"/>
      <c r="K48" s="214"/>
      <c r="L48" s="240"/>
      <c r="M48" s="229"/>
      <c r="N48" s="243"/>
      <c r="O48" s="211"/>
      <c r="P48" s="147"/>
      <c r="Q48" s="131"/>
      <c r="R48" s="131"/>
      <c r="S48" s="148"/>
      <c r="T48" s="148"/>
      <c r="U48" s="131"/>
      <c r="V48" s="134" t="str">
        <f t="shared" si="0"/>
        <v/>
      </c>
      <c r="W48" s="131"/>
      <c r="X48" s="134" t="str">
        <f t="shared" si="1"/>
        <v/>
      </c>
      <c r="Y48" s="132" t="e">
        <f t="shared" si="14"/>
        <v>#VALUE!</v>
      </c>
      <c r="Z48" s="131"/>
      <c r="AA48" s="131"/>
      <c r="AB48" s="131"/>
      <c r="AC48" s="131"/>
      <c r="AD48" s="133" t="e">
        <f t="shared" si="15"/>
        <v>#VALUE!</v>
      </c>
      <c r="AE48" s="133" t="e">
        <f t="shared" si="16"/>
        <v>#VALUE!</v>
      </c>
      <c r="AF48" s="246"/>
      <c r="AG48" s="235"/>
      <c r="AH48" s="214"/>
      <c r="AI48" s="235"/>
      <c r="AJ48" s="224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50"/>
    </row>
    <row r="49" spans="1:49" s="127" customFormat="1" ht="27" x14ac:dyDescent="0.25">
      <c r="A49" s="226"/>
      <c r="B49" s="230"/>
      <c r="C49" s="233"/>
      <c r="D49" s="233"/>
      <c r="E49" s="233"/>
      <c r="F49" s="233"/>
      <c r="G49" s="215"/>
      <c r="H49" s="139"/>
      <c r="I49" s="233"/>
      <c r="J49" s="233"/>
      <c r="K49" s="215"/>
      <c r="L49" s="241"/>
      <c r="M49" s="230"/>
      <c r="N49" s="244"/>
      <c r="O49" s="212"/>
      <c r="P49" s="137"/>
      <c r="Q49" s="139"/>
      <c r="R49" s="139"/>
      <c r="S49" s="123"/>
      <c r="T49" s="123"/>
      <c r="U49" s="139"/>
      <c r="V49" s="143" t="str">
        <f t="shared" si="0"/>
        <v/>
      </c>
      <c r="W49" s="139"/>
      <c r="X49" s="143" t="str">
        <f t="shared" si="1"/>
        <v/>
      </c>
      <c r="Y49" s="124" t="e">
        <f t="shared" si="14"/>
        <v>#VALUE!</v>
      </c>
      <c r="Z49" s="139"/>
      <c r="AA49" s="139"/>
      <c r="AB49" s="139"/>
      <c r="AC49" s="139"/>
      <c r="AD49" s="145" t="e">
        <f t="shared" si="15"/>
        <v>#VALUE!</v>
      </c>
      <c r="AE49" s="145" t="e">
        <f t="shared" si="16"/>
        <v>#VALUE!</v>
      </c>
      <c r="AF49" s="247"/>
      <c r="AG49" s="236"/>
      <c r="AH49" s="215"/>
      <c r="AI49" s="236"/>
      <c r="AJ49" s="2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6"/>
    </row>
    <row r="50" spans="1:49" s="127" customFormat="1" ht="27" x14ac:dyDescent="0.25">
      <c r="A50" s="219"/>
      <c r="B50" s="227"/>
      <c r="C50" s="231"/>
      <c r="D50" s="231"/>
      <c r="E50" s="231"/>
      <c r="F50" s="231"/>
      <c r="G50" s="213" t="str">
        <f>IF(F50="","",CONCATENATE("Posibilidad de ",LOWER(F50)," por ",LOWER(D50)," debido a ",LOWER(E50), " en ", LOWER(C50)))</f>
        <v/>
      </c>
      <c r="H50" s="138"/>
      <c r="I50" s="231"/>
      <c r="J50" s="231"/>
      <c r="K50" s="213" t="str">
        <f>IF(F50="","",IF(J50&gt;5000,"Muy Alta",IF(J50&gt;500,"Alta",IF(J50&gt;24,"Media",IF(J50&gt;2,"Baja",IF(J50&gt;0,"Muy Baja",""))))))</f>
        <v/>
      </c>
      <c r="L50" s="239" t="str">
        <f>IF(K50="Muy Alta","100%",IF(K50="Alta","80%",IF(K50="Media","60%",IF(K50="Baja","40%",IF(K50="Muy Baja","20%","")))))</f>
        <v/>
      </c>
      <c r="M50" s="227"/>
      <c r="N50" s="242" t="str">
        <f>IF(M50="Catastrófico","100%",IF(M50="Mayor","80%",IF(M50="Moderado","60%",IF(M50="Menor","40%",IF(M50="Leve","20%","")))))</f>
        <v/>
      </c>
      <c r="O50" s="210" t="str">
        <f>IF(K50&lt;&gt;"",IF(M50&lt;&gt;"",
IF(AND(K50 = "Muy Baja",M50 = "Leve"), "Bajo",
IF(AND(K50 = "Muy Baja",M50 = "Menor"), "Bajo",
IF(AND(K50 = "Muy Baja",M50 = "Moderado"), "Moderado",
IF(AND(K50 = "Muy Baja",M50 = "Mayor"), "Alto",
IF(AND(K50 = "Muy Baja",M50 = "Catastrófico"), "Extremo",
IF(AND(K50 = "Baja",M50 = "Leve"), "Bajo",
IF(AND(K50 = "Baja",M50 = "Menor"), "Moderado",
IF(AND(K50 = "Baja",M50 = "Moderado"), "Moderado",
IF(AND(K50 = "Baja",M50 = "Mayor"), "Alto",
IF(AND(K50 = "Baja",M50 = "Catastrófico"), "Extremo",
IF(AND(K50 = "Media",M50 = "Leve"), "Moderado",
IF(AND(K50 = "Media",M50 = "Menor"), "Moderado",
IF(AND(K50 = "Media",M50 = "Moderado"), " Moderado",
IF(AND(K50 = "Media",M50 = "Mayor"), "Alto",
IF(AND(K50 = "Media",M50 = "Catastrófico"), "Extremo",
IF(AND(K50 = "Alta",M50 = "Leve"), "Moderado",
IF(AND(K50 = "Alta",M50 = "Menor"), "Moderado",
IF(AND(K50 = "Alta",M50 = "Moderado"), "Alto",
IF(AND(K50 = "Alta",M50 = "Mayor"), "Alto",
IF(AND(K50 = "Alta",M50 = "Catastrófico"), "Extremo",
IF(AND(K50 = "Muy Alta",M50 = "Leve"), "Alto",
IF(AND(K50 = "Muy Alta",M50 = "Menor"), "Alto",
IF(AND(K50 = "Muy Alta",M50 = "Moderado"), "Alto",
IF(AND(K50 = "Muy Alta",M50 = "Mayor"), "Alto",
IF(AND(K50 = "Muy Alta",M50 = "Catastrófico"), "Extremo",
))))))))))))))))))))))))),"N/A"),"N/A")</f>
        <v>N/A</v>
      </c>
      <c r="P50" s="136"/>
      <c r="Q50" s="138"/>
      <c r="R50" s="138"/>
      <c r="S50" s="119"/>
      <c r="T50" s="119"/>
      <c r="U50" s="138"/>
      <c r="V50" s="142" t="str">
        <f>IF(U50="","",IF(U50="Preventivo",25%,IF(U50="Detectivo",15%,IF(U50="Correctivo",10%))))</f>
        <v/>
      </c>
      <c r="W50" s="138"/>
      <c r="X50" s="142" t="str">
        <f>IF(W50="","",IF(W50="Automático",25%,IF(W50="Manual",15%)))</f>
        <v/>
      </c>
      <c r="Y50" s="120" t="e">
        <f>V50+X50</f>
        <v>#VALUE!</v>
      </c>
      <c r="Z50" s="138"/>
      <c r="AA50" s="138"/>
      <c r="AB50" s="138"/>
      <c r="AC50" s="138"/>
      <c r="AD50" s="144" t="e">
        <f>IF(S50="x",L50-(L50*Y50),L50-0)</f>
        <v>#VALUE!</v>
      </c>
      <c r="AE50" s="144" t="e">
        <f>IF(T50="x",N50-(N50*Y50),N50-0)</f>
        <v>#VALUE!</v>
      </c>
      <c r="AF50" s="245" t="e">
        <f>IF(AND(AG50&lt;=100%,AG50&gt;80%),"Muy alta",IF(AND(AG50&lt;=80%,AG50&gt;60%),"Alta",IF(AND(AG50&lt;=60%,AG50&gt;40%),"Media",IF(AND(AG50&lt;=40%,AG50&gt;20%),"Baja",IF(AND(AG50&lt;=20%,AG50&gt;=0%),"Muy Baja")))))</f>
        <v>#VALUE!</v>
      </c>
      <c r="AG50" s="234" t="e">
        <f>AD57</f>
        <v>#VALUE!</v>
      </c>
      <c r="AH50" s="213" t="e">
        <f>IF(AND(AI50&lt;=100%,AI50&gt;80%),"Catastrófico",IF(AND(AI50&lt;=80%,AI50&gt;60%),"Mayor",IF(AND(AI50&lt;=60%,AI50&gt;40%),"Moderado",IF(AND(AI50&lt;=40%,AI50&gt;20%),"Menor",IF(AND(AI50&lt;=20%,AI50&gt;=0%),"Leve")))))</f>
        <v>#VALUE!</v>
      </c>
      <c r="AI50" s="234" t="e">
        <f>AE57</f>
        <v>#VALUE!</v>
      </c>
      <c r="AJ50" s="223" t="e">
        <f>IF(AF50&lt;&gt;"",IF(AH50&lt;&gt;"",
IF(AND(AF50 = "Muy Baja",AH50 = "Leve"), "Bajo",
IF(AND(AF50 = "Muy Baja",AH50 = "Menor"), "Bajo",
IF(AND(AF50 = "Muy Baja",AH50 = "Moderado"), "Moderado",
IF(AND(AF50 = "Muy Baja",AH50 = "Mayor"), "Alto",
IF(AND(AF50 = "Muy Baja",AH50 = "Catastrófico"), "Extremo",
IF(AND(AF50 = "Baja",AH50 = "Leve"), "Bajo",
IF(AND(AF50 = "Baja",AH50 = "Menor"), "Moderado",
IF(AND(AF50 = "Baja",AH50 = "Moderado"), "Moderado",
IF(AND(AF50 = "Baja",AH50 = "Mayor"), "Alto",
IF(AND(AF50 = "Baja",AH50 = "Catastrófico"), "Extremo",
IF(AND(AF50= "Media",AH50 = "Leve"), "Moderado",
IF(AND(AF50 = "Media",AH50 = "Menor"), "Moderado",
IF(AND(AF50 = "Media",AH50 = "Moderado"), " Moderado",
IF(AND(AF50 = "Media",AH50 = "Mayor"), "Alto",
IF(AND(AF50 = "Media",AH50 = "Catastrófico"), "Extremo",
IF(AND(AF50 = "Alta",AH50 = "Leve"), "Moderado",
IF(AND(AF50 = "Alta",AH50 = "Menor"), "Moderado",
IF(AND(AF50 = "Alta",AH50 = "Moderado"), "Alto",
IF(AND(AF50 = "Alta",AH50 = "Mayor"), "Alto",
IF(AND(AF50 = "Alta",AH50 = "Catastrófico"), "Extremo",
IF(AND(AF50 = "Muy Alta",AH50 = "Leve"), "Alto",
IF(AND(AF50 = "Muy Alta",AH50 = "Menor"), "Alto",
IF(AND(AF50 = "Muy Alta",AH50 = "Moderado"), "Alto",
IF(AND(AF50 = "Muy Alta",AH50 = "Mayor"), "Alto",
IF(AND(AF50 = "Muy Alta",AH50 = "Catastrófico"), "Extremo",
))))))))))))))))))))))))),"N/A"),"N/A")</f>
        <v>#VALUE!</v>
      </c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2"/>
    </row>
    <row r="51" spans="1:49" s="127" customFormat="1" ht="27" x14ac:dyDescent="0.25">
      <c r="A51" s="221"/>
      <c r="B51" s="229"/>
      <c r="C51" s="232"/>
      <c r="D51" s="232"/>
      <c r="E51" s="232"/>
      <c r="F51" s="232"/>
      <c r="G51" s="214"/>
      <c r="H51" s="131"/>
      <c r="I51" s="232"/>
      <c r="J51" s="232"/>
      <c r="K51" s="214"/>
      <c r="L51" s="240"/>
      <c r="M51" s="229"/>
      <c r="N51" s="243"/>
      <c r="O51" s="211"/>
      <c r="P51" s="147"/>
      <c r="Q51" s="131"/>
      <c r="R51" s="131"/>
      <c r="S51" s="148"/>
      <c r="T51" s="148"/>
      <c r="U51" s="131"/>
      <c r="V51" s="134" t="str">
        <f t="shared" si="0"/>
        <v/>
      </c>
      <c r="W51" s="131"/>
      <c r="X51" s="134" t="str">
        <f t="shared" si="1"/>
        <v/>
      </c>
      <c r="Y51" s="132" t="e">
        <f t="shared" ref="Y51:Y57" si="17">V51+X51</f>
        <v>#VALUE!</v>
      </c>
      <c r="Z51" s="131"/>
      <c r="AA51" s="131"/>
      <c r="AB51" s="131"/>
      <c r="AC51" s="131"/>
      <c r="AD51" s="133" t="e">
        <f t="shared" ref="AD51:AD57" si="18">IF(S51="x",AD50-(Y51*AD50),AD50-0)</f>
        <v>#VALUE!</v>
      </c>
      <c r="AE51" s="133" t="e">
        <f t="shared" ref="AE51:AE57" si="19">IF(T51="x",AE50-(Y51*AE50),AE50-0)</f>
        <v>#VALUE!</v>
      </c>
      <c r="AF51" s="246"/>
      <c r="AG51" s="235"/>
      <c r="AH51" s="214"/>
      <c r="AI51" s="235"/>
      <c r="AJ51" s="224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</row>
    <row r="52" spans="1:49" s="127" customFormat="1" ht="27" x14ac:dyDescent="0.25">
      <c r="A52" s="221"/>
      <c r="B52" s="229"/>
      <c r="C52" s="232"/>
      <c r="D52" s="232"/>
      <c r="E52" s="232"/>
      <c r="F52" s="232"/>
      <c r="G52" s="214"/>
      <c r="H52" s="131"/>
      <c r="I52" s="232"/>
      <c r="J52" s="232"/>
      <c r="K52" s="214"/>
      <c r="L52" s="240"/>
      <c r="M52" s="229"/>
      <c r="N52" s="243"/>
      <c r="O52" s="211"/>
      <c r="P52" s="147"/>
      <c r="Q52" s="131"/>
      <c r="R52" s="131"/>
      <c r="S52" s="148"/>
      <c r="T52" s="148"/>
      <c r="U52" s="131"/>
      <c r="V52" s="134" t="str">
        <f t="shared" si="0"/>
        <v/>
      </c>
      <c r="W52" s="131"/>
      <c r="X52" s="134" t="str">
        <f t="shared" si="1"/>
        <v/>
      </c>
      <c r="Y52" s="132" t="e">
        <f t="shared" si="17"/>
        <v>#VALUE!</v>
      </c>
      <c r="Z52" s="131"/>
      <c r="AA52" s="131"/>
      <c r="AB52" s="131"/>
      <c r="AC52" s="131"/>
      <c r="AD52" s="133" t="e">
        <f t="shared" si="18"/>
        <v>#VALUE!</v>
      </c>
      <c r="AE52" s="133" t="e">
        <f t="shared" si="19"/>
        <v>#VALUE!</v>
      </c>
      <c r="AF52" s="246"/>
      <c r="AG52" s="235"/>
      <c r="AH52" s="214"/>
      <c r="AI52" s="235"/>
      <c r="AJ52" s="224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50"/>
    </row>
    <row r="53" spans="1:49" s="127" customFormat="1" ht="27" x14ac:dyDescent="0.25">
      <c r="A53" s="221"/>
      <c r="B53" s="229"/>
      <c r="C53" s="232"/>
      <c r="D53" s="232"/>
      <c r="E53" s="232"/>
      <c r="F53" s="232"/>
      <c r="G53" s="214"/>
      <c r="H53" s="131"/>
      <c r="I53" s="232"/>
      <c r="J53" s="232"/>
      <c r="K53" s="214"/>
      <c r="L53" s="240"/>
      <c r="M53" s="229"/>
      <c r="N53" s="243"/>
      <c r="O53" s="211"/>
      <c r="P53" s="147"/>
      <c r="Q53" s="131"/>
      <c r="R53" s="131"/>
      <c r="S53" s="148"/>
      <c r="T53" s="148"/>
      <c r="U53" s="131"/>
      <c r="V53" s="134" t="str">
        <f t="shared" si="0"/>
        <v/>
      </c>
      <c r="W53" s="131"/>
      <c r="X53" s="134" t="str">
        <f t="shared" si="1"/>
        <v/>
      </c>
      <c r="Y53" s="132" t="e">
        <f t="shared" si="17"/>
        <v>#VALUE!</v>
      </c>
      <c r="Z53" s="131"/>
      <c r="AA53" s="131"/>
      <c r="AB53" s="131"/>
      <c r="AC53" s="131"/>
      <c r="AD53" s="133" t="e">
        <f t="shared" si="18"/>
        <v>#VALUE!</v>
      </c>
      <c r="AE53" s="133" t="e">
        <f t="shared" si="19"/>
        <v>#VALUE!</v>
      </c>
      <c r="AF53" s="246"/>
      <c r="AG53" s="235"/>
      <c r="AH53" s="214"/>
      <c r="AI53" s="235"/>
      <c r="AJ53" s="224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50"/>
    </row>
    <row r="54" spans="1:49" s="127" customFormat="1" ht="27" x14ac:dyDescent="0.25">
      <c r="A54" s="221"/>
      <c r="B54" s="229"/>
      <c r="C54" s="232"/>
      <c r="D54" s="232"/>
      <c r="E54" s="232"/>
      <c r="F54" s="232"/>
      <c r="G54" s="214"/>
      <c r="H54" s="131"/>
      <c r="I54" s="232"/>
      <c r="J54" s="232"/>
      <c r="K54" s="214"/>
      <c r="L54" s="240"/>
      <c r="M54" s="229"/>
      <c r="N54" s="243"/>
      <c r="O54" s="211"/>
      <c r="P54" s="147"/>
      <c r="Q54" s="131"/>
      <c r="R54" s="131"/>
      <c r="S54" s="148"/>
      <c r="T54" s="148"/>
      <c r="U54" s="131"/>
      <c r="V54" s="134" t="str">
        <f t="shared" si="0"/>
        <v/>
      </c>
      <c r="W54" s="131"/>
      <c r="X54" s="134" t="str">
        <f t="shared" si="1"/>
        <v/>
      </c>
      <c r="Y54" s="132" t="e">
        <f t="shared" si="17"/>
        <v>#VALUE!</v>
      </c>
      <c r="Z54" s="131"/>
      <c r="AA54" s="131"/>
      <c r="AB54" s="131"/>
      <c r="AC54" s="131"/>
      <c r="AD54" s="133" t="e">
        <f t="shared" si="18"/>
        <v>#VALUE!</v>
      </c>
      <c r="AE54" s="133" t="e">
        <f t="shared" si="19"/>
        <v>#VALUE!</v>
      </c>
      <c r="AF54" s="246"/>
      <c r="AG54" s="235"/>
      <c r="AH54" s="214"/>
      <c r="AI54" s="235"/>
      <c r="AJ54" s="224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50"/>
    </row>
    <row r="55" spans="1:49" s="127" customFormat="1" ht="27" x14ac:dyDescent="0.25">
      <c r="A55" s="221"/>
      <c r="B55" s="229"/>
      <c r="C55" s="232"/>
      <c r="D55" s="232"/>
      <c r="E55" s="232"/>
      <c r="F55" s="232"/>
      <c r="G55" s="214"/>
      <c r="H55" s="131"/>
      <c r="I55" s="232"/>
      <c r="J55" s="232"/>
      <c r="K55" s="214"/>
      <c r="L55" s="240"/>
      <c r="M55" s="229"/>
      <c r="N55" s="243"/>
      <c r="O55" s="211"/>
      <c r="P55" s="147"/>
      <c r="Q55" s="131"/>
      <c r="R55" s="131"/>
      <c r="S55" s="148"/>
      <c r="T55" s="148"/>
      <c r="U55" s="131"/>
      <c r="V55" s="134" t="str">
        <f t="shared" si="0"/>
        <v/>
      </c>
      <c r="W55" s="131"/>
      <c r="X55" s="134" t="str">
        <f t="shared" si="1"/>
        <v/>
      </c>
      <c r="Y55" s="132" t="e">
        <f t="shared" si="17"/>
        <v>#VALUE!</v>
      </c>
      <c r="Z55" s="131"/>
      <c r="AA55" s="131"/>
      <c r="AB55" s="131"/>
      <c r="AC55" s="131"/>
      <c r="AD55" s="133" t="e">
        <f t="shared" si="18"/>
        <v>#VALUE!</v>
      </c>
      <c r="AE55" s="133" t="e">
        <f t="shared" si="19"/>
        <v>#VALUE!</v>
      </c>
      <c r="AF55" s="246"/>
      <c r="AG55" s="235"/>
      <c r="AH55" s="214"/>
      <c r="AI55" s="235"/>
      <c r="AJ55" s="224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</row>
    <row r="56" spans="1:49" s="127" customFormat="1" ht="27" x14ac:dyDescent="0.25">
      <c r="A56" s="221"/>
      <c r="B56" s="229"/>
      <c r="C56" s="232"/>
      <c r="D56" s="232"/>
      <c r="E56" s="232"/>
      <c r="F56" s="232"/>
      <c r="G56" s="214"/>
      <c r="H56" s="131"/>
      <c r="I56" s="232"/>
      <c r="J56" s="232"/>
      <c r="K56" s="214"/>
      <c r="L56" s="240"/>
      <c r="M56" s="229"/>
      <c r="N56" s="243"/>
      <c r="O56" s="211"/>
      <c r="P56" s="147"/>
      <c r="Q56" s="131"/>
      <c r="R56" s="131"/>
      <c r="S56" s="148"/>
      <c r="T56" s="148"/>
      <c r="U56" s="131"/>
      <c r="V56" s="134" t="str">
        <f t="shared" si="0"/>
        <v/>
      </c>
      <c r="W56" s="131"/>
      <c r="X56" s="134" t="str">
        <f t="shared" si="1"/>
        <v/>
      </c>
      <c r="Y56" s="132" t="e">
        <f t="shared" si="17"/>
        <v>#VALUE!</v>
      </c>
      <c r="Z56" s="131"/>
      <c r="AA56" s="131"/>
      <c r="AB56" s="131"/>
      <c r="AC56" s="131"/>
      <c r="AD56" s="133" t="e">
        <f t="shared" si="18"/>
        <v>#VALUE!</v>
      </c>
      <c r="AE56" s="133" t="e">
        <f t="shared" si="19"/>
        <v>#VALUE!</v>
      </c>
      <c r="AF56" s="246"/>
      <c r="AG56" s="235"/>
      <c r="AH56" s="214"/>
      <c r="AI56" s="235"/>
      <c r="AJ56" s="224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50"/>
    </row>
    <row r="57" spans="1:49" s="127" customFormat="1" ht="27" x14ac:dyDescent="0.25">
      <c r="A57" s="226"/>
      <c r="B57" s="230"/>
      <c r="C57" s="233"/>
      <c r="D57" s="233"/>
      <c r="E57" s="233"/>
      <c r="F57" s="233"/>
      <c r="G57" s="215"/>
      <c r="H57" s="139"/>
      <c r="I57" s="233"/>
      <c r="J57" s="233"/>
      <c r="K57" s="215"/>
      <c r="L57" s="241"/>
      <c r="M57" s="230"/>
      <c r="N57" s="244"/>
      <c r="O57" s="212"/>
      <c r="P57" s="137"/>
      <c r="Q57" s="139"/>
      <c r="R57" s="139"/>
      <c r="S57" s="123"/>
      <c r="T57" s="123"/>
      <c r="U57" s="139"/>
      <c r="V57" s="143" t="str">
        <f t="shared" si="0"/>
        <v/>
      </c>
      <c r="W57" s="139"/>
      <c r="X57" s="143" t="str">
        <f t="shared" si="1"/>
        <v/>
      </c>
      <c r="Y57" s="124" t="e">
        <f t="shared" si="17"/>
        <v>#VALUE!</v>
      </c>
      <c r="Z57" s="139"/>
      <c r="AA57" s="139"/>
      <c r="AB57" s="139"/>
      <c r="AC57" s="139"/>
      <c r="AD57" s="145" t="e">
        <f t="shared" si="18"/>
        <v>#VALUE!</v>
      </c>
      <c r="AE57" s="145" t="e">
        <f t="shared" si="19"/>
        <v>#VALUE!</v>
      </c>
      <c r="AF57" s="247"/>
      <c r="AG57" s="236"/>
      <c r="AH57" s="215"/>
      <c r="AI57" s="236"/>
      <c r="AJ57" s="2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6"/>
    </row>
    <row r="58" spans="1:49" s="127" customFormat="1" ht="27" x14ac:dyDescent="0.25">
      <c r="A58" s="219"/>
      <c r="B58" s="227"/>
      <c r="C58" s="231"/>
      <c r="D58" s="231"/>
      <c r="E58" s="231"/>
      <c r="F58" s="231"/>
      <c r="G58" s="213" t="str">
        <f>IF(F58="","",CONCATENATE("Posibilidad de ",LOWER(F58)," por ",LOWER(D58)," debido a ",LOWER(E58), " en ", LOWER(C58)))</f>
        <v/>
      </c>
      <c r="H58" s="138"/>
      <c r="I58" s="231"/>
      <c r="J58" s="231"/>
      <c r="K58" s="213" t="str">
        <f>IF(F58="","",IF(J58&gt;5000,"Muy Alta",IF(J58&gt;500,"Alta",IF(J58&gt;24,"Media",IF(J58&gt;2,"Baja",IF(J58&gt;0,"Muy Baja",""))))))</f>
        <v/>
      </c>
      <c r="L58" s="239" t="str">
        <f>IF(K58="Muy Alta","100%",IF(K58="Alta","80%",IF(K58="Media","60%",IF(K58="Baja","40%",IF(K58="Muy Baja","20%","")))))</f>
        <v/>
      </c>
      <c r="M58" s="227"/>
      <c r="N58" s="242" t="str">
        <f>IF(M58="Catastrófico","100%",IF(M58="Mayor","80%",IF(M58="Moderado","60%",IF(M58="Menor","40%",IF(M58="Leve","20%","")))))</f>
        <v/>
      </c>
      <c r="O58" s="210" t="str">
        <f>IF(K58&lt;&gt;"",IF(M58&lt;&gt;"",
IF(AND(K58 = "Muy Baja",M58 = "Leve"), "Bajo",
IF(AND(K58 = "Muy Baja",M58 = "Menor"), "Bajo",
IF(AND(K58 = "Muy Baja",M58 = "Moderado"), "Moderado",
IF(AND(K58 = "Muy Baja",M58 = "Mayor"), "Alto",
IF(AND(K58 = "Muy Baja",M58 = "Catastrófico"), "Extremo",
IF(AND(K58 = "Baja",M58 = "Leve"), "Bajo",
IF(AND(K58 = "Baja",M58 = "Menor"), "Moderado",
IF(AND(K58 = "Baja",M58 = "Moderado"), "Moderado",
IF(AND(K58 = "Baja",M58 = "Mayor"), "Alto",
IF(AND(K58 = "Baja",M58 = "Catastrófico"), "Extremo",
IF(AND(K58 = "Media",M58 = "Leve"), "Moderado",
IF(AND(K58 = "Media",M58 = "Menor"), "Moderado",
IF(AND(K58 = "Media",M58 = "Moderado"), " Moderado",
IF(AND(K58 = "Media",M58 = "Mayor"), "Alto",
IF(AND(K58 = "Media",M58 = "Catastrófico"), "Extremo",
IF(AND(K58 = "Alta",M58 = "Leve"), "Moderado",
IF(AND(K58 = "Alta",M58 = "Menor"), "Moderado",
IF(AND(K58 = "Alta",M58 = "Moderado"), "Alto",
IF(AND(K58 = "Alta",M58 = "Mayor"), "Alto",
IF(AND(K58 = "Alta",M58 = "Catastrófico"), "Extremo",
IF(AND(K58 = "Muy Alta",M58 = "Leve"), "Alto",
IF(AND(K58 = "Muy Alta",M58 = "Menor"), "Alto",
IF(AND(K58 = "Muy Alta",M58 = "Moderado"), "Alto",
IF(AND(K58 = "Muy Alta",M58 = "Mayor"), "Alto",
IF(AND(K58 = "Muy Alta",M58 = "Catastrófico"), "Extremo",
))))))))))))))))))))))))),"N/A"),"N/A")</f>
        <v>N/A</v>
      </c>
      <c r="P58" s="136"/>
      <c r="Q58" s="138"/>
      <c r="R58" s="138"/>
      <c r="S58" s="119"/>
      <c r="T58" s="119"/>
      <c r="U58" s="138"/>
      <c r="V58" s="142" t="str">
        <f>IF(U58="","",IF(U58="Preventivo",25%,IF(U58="Detectivo",15%,IF(U58="Correctivo",10%))))</f>
        <v/>
      </c>
      <c r="W58" s="138"/>
      <c r="X58" s="142" t="str">
        <f>IF(W58="","",IF(W58="Automático",25%,IF(W58="Manual",15%)))</f>
        <v/>
      </c>
      <c r="Y58" s="120" t="e">
        <f>V58+X58</f>
        <v>#VALUE!</v>
      </c>
      <c r="Z58" s="138"/>
      <c r="AA58" s="138"/>
      <c r="AB58" s="138"/>
      <c r="AC58" s="138"/>
      <c r="AD58" s="144" t="e">
        <f>IF(S58="x",L58-(L58*Y58),L58-0)</f>
        <v>#VALUE!</v>
      </c>
      <c r="AE58" s="144" t="e">
        <f>IF(T58="x",N58-(N58*Y58),N58-0)</f>
        <v>#VALUE!</v>
      </c>
      <c r="AF58" s="245" t="e">
        <f>IF(AND(AG58&lt;=100%,AG58&gt;80%),"Muy alta",IF(AND(AG58&lt;=80%,AG58&gt;60%),"Alta",IF(AND(AG58&lt;=60%,AG58&gt;40%),"Media",IF(AND(AG58&lt;=40%,AG58&gt;20%),"Baja",IF(AND(AG58&lt;=20%,AG58&gt;=0%),"Muy Baja")))))</f>
        <v>#VALUE!</v>
      </c>
      <c r="AG58" s="234" t="e">
        <f>AD65</f>
        <v>#VALUE!</v>
      </c>
      <c r="AH58" s="213" t="e">
        <f>IF(AND(AI58&lt;=100%,AI58&gt;80%),"Catastrófico",IF(AND(AI58&lt;=80%,AI58&gt;60%),"Mayor",IF(AND(AI58&lt;=60%,AI58&gt;40%),"Moderado",IF(AND(AI58&lt;=40%,AI58&gt;20%),"Menor",IF(AND(AI58&lt;=20%,AI58&gt;=0%),"Leve")))))</f>
        <v>#VALUE!</v>
      </c>
      <c r="AI58" s="234" t="e">
        <f>AE65</f>
        <v>#VALUE!</v>
      </c>
      <c r="AJ58" s="223" t="e">
        <f>IF(AF58&lt;&gt;"",IF(AH58&lt;&gt;"",
IF(AND(AF58 = "Muy Baja",AH58 = "Leve"), "Bajo",
IF(AND(AF58 = "Muy Baja",AH58 = "Menor"), "Bajo",
IF(AND(AF58 = "Muy Baja",AH58 = "Moderado"), "Moderado",
IF(AND(AF58 = "Muy Baja",AH58 = "Mayor"), "Alto",
IF(AND(AF58 = "Muy Baja",AH58 = "Catastrófico"), "Extremo",
IF(AND(AF58 = "Baja",AH58 = "Leve"), "Bajo",
IF(AND(AF58 = "Baja",AH58 = "Menor"), "Moderado",
IF(AND(AF58 = "Baja",AH58 = "Moderado"), "Moderado",
IF(AND(AF58 = "Baja",AH58 = "Mayor"), "Alto",
IF(AND(AF58 = "Baja",AH58 = "Catastrófico"), "Extremo",
IF(AND(AF58= "Media",AH58 = "Leve"), "Moderado",
IF(AND(AF58 = "Media",AH58 = "Menor"), "Moderado",
IF(AND(AF58 = "Media",AH58 = "Moderado"), " Moderado",
IF(AND(AF58 = "Media",AH58 = "Mayor"), "Alto",
IF(AND(AF58 = "Media",AH58 = "Catastrófico"), "Extremo",
IF(AND(AF58 = "Alta",AH58 = "Leve"), "Moderado",
IF(AND(AF58 = "Alta",AH58 = "Menor"), "Moderado",
IF(AND(AF58 = "Alta",AH58 = "Moderado"), "Alto",
IF(AND(AF58 = "Alta",AH58 = "Mayor"), "Alto",
IF(AND(AF58 = "Alta",AH58 = "Catastrófico"), "Extremo",
IF(AND(AF58 = "Muy Alta",AH58 = "Leve"), "Alto",
IF(AND(AF58 = "Muy Alta",AH58 = "Menor"), "Alto",
IF(AND(AF58 = "Muy Alta",AH58 = "Moderado"), "Alto",
IF(AND(AF58 = "Muy Alta",AH58 = "Mayor"), "Alto",
IF(AND(AF58 = "Muy Alta",AH58 = "Catastrófico"), "Extremo",
))))))))))))))))))))))))),"N/A"),"N/A")</f>
        <v>#VALUE!</v>
      </c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2"/>
    </row>
    <row r="59" spans="1:49" s="127" customFormat="1" ht="27" x14ac:dyDescent="0.25">
      <c r="A59" s="221"/>
      <c r="B59" s="229"/>
      <c r="C59" s="232"/>
      <c r="D59" s="232"/>
      <c r="E59" s="232"/>
      <c r="F59" s="232"/>
      <c r="G59" s="214"/>
      <c r="H59" s="131"/>
      <c r="I59" s="232"/>
      <c r="J59" s="232"/>
      <c r="K59" s="214"/>
      <c r="L59" s="240"/>
      <c r="M59" s="229"/>
      <c r="N59" s="243"/>
      <c r="O59" s="211"/>
      <c r="P59" s="147"/>
      <c r="Q59" s="131"/>
      <c r="R59" s="131"/>
      <c r="S59" s="148"/>
      <c r="T59" s="148"/>
      <c r="U59" s="131"/>
      <c r="V59" s="134" t="str">
        <f t="shared" si="0"/>
        <v/>
      </c>
      <c r="W59" s="131"/>
      <c r="X59" s="134" t="str">
        <f t="shared" si="1"/>
        <v/>
      </c>
      <c r="Y59" s="132" t="e">
        <f t="shared" ref="Y59:Y65" si="20">V59+X59</f>
        <v>#VALUE!</v>
      </c>
      <c r="Z59" s="131"/>
      <c r="AA59" s="131"/>
      <c r="AB59" s="131"/>
      <c r="AC59" s="131"/>
      <c r="AD59" s="133" t="e">
        <f t="shared" ref="AD59:AD65" si="21">IF(S59="x",AD58-(Y59*AD58),AD58-0)</f>
        <v>#VALUE!</v>
      </c>
      <c r="AE59" s="133" t="e">
        <f t="shared" ref="AE59:AE65" si="22">IF(T59="x",AE58-(Y59*AE58),AE58-0)</f>
        <v>#VALUE!</v>
      </c>
      <c r="AF59" s="246"/>
      <c r="AG59" s="235"/>
      <c r="AH59" s="214"/>
      <c r="AI59" s="235"/>
      <c r="AJ59" s="224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50"/>
    </row>
    <row r="60" spans="1:49" s="127" customFormat="1" ht="27" x14ac:dyDescent="0.25">
      <c r="A60" s="221"/>
      <c r="B60" s="229"/>
      <c r="C60" s="232"/>
      <c r="D60" s="232"/>
      <c r="E60" s="232"/>
      <c r="F60" s="232"/>
      <c r="G60" s="214"/>
      <c r="H60" s="131"/>
      <c r="I60" s="232"/>
      <c r="J60" s="232"/>
      <c r="K60" s="214"/>
      <c r="L60" s="240"/>
      <c r="M60" s="229"/>
      <c r="N60" s="243"/>
      <c r="O60" s="211"/>
      <c r="P60" s="147"/>
      <c r="Q60" s="131"/>
      <c r="R60" s="131"/>
      <c r="S60" s="148"/>
      <c r="T60" s="148"/>
      <c r="U60" s="131"/>
      <c r="V60" s="134" t="str">
        <f t="shared" si="0"/>
        <v/>
      </c>
      <c r="W60" s="131"/>
      <c r="X60" s="134" t="str">
        <f t="shared" si="1"/>
        <v/>
      </c>
      <c r="Y60" s="132" t="e">
        <f t="shared" si="20"/>
        <v>#VALUE!</v>
      </c>
      <c r="Z60" s="131"/>
      <c r="AA60" s="131"/>
      <c r="AB60" s="131"/>
      <c r="AC60" s="131"/>
      <c r="AD60" s="133" t="e">
        <f t="shared" si="21"/>
        <v>#VALUE!</v>
      </c>
      <c r="AE60" s="133" t="e">
        <f t="shared" si="22"/>
        <v>#VALUE!</v>
      </c>
      <c r="AF60" s="246"/>
      <c r="AG60" s="235"/>
      <c r="AH60" s="214"/>
      <c r="AI60" s="235"/>
      <c r="AJ60" s="224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50"/>
    </row>
    <row r="61" spans="1:49" s="127" customFormat="1" ht="27" x14ac:dyDescent="0.25">
      <c r="A61" s="221"/>
      <c r="B61" s="229"/>
      <c r="C61" s="232"/>
      <c r="D61" s="232"/>
      <c r="E61" s="232"/>
      <c r="F61" s="232"/>
      <c r="G61" s="214"/>
      <c r="H61" s="131"/>
      <c r="I61" s="232"/>
      <c r="J61" s="232"/>
      <c r="K61" s="214"/>
      <c r="L61" s="240"/>
      <c r="M61" s="229"/>
      <c r="N61" s="243"/>
      <c r="O61" s="211"/>
      <c r="P61" s="147"/>
      <c r="Q61" s="131"/>
      <c r="R61" s="131"/>
      <c r="S61" s="148"/>
      <c r="T61" s="148"/>
      <c r="U61" s="131"/>
      <c r="V61" s="134" t="str">
        <f t="shared" si="0"/>
        <v/>
      </c>
      <c r="W61" s="131"/>
      <c r="X61" s="134" t="str">
        <f t="shared" si="1"/>
        <v/>
      </c>
      <c r="Y61" s="132" t="e">
        <f t="shared" si="20"/>
        <v>#VALUE!</v>
      </c>
      <c r="Z61" s="131"/>
      <c r="AA61" s="131"/>
      <c r="AB61" s="131"/>
      <c r="AC61" s="131"/>
      <c r="AD61" s="133" t="e">
        <f t="shared" si="21"/>
        <v>#VALUE!</v>
      </c>
      <c r="AE61" s="133" t="e">
        <f t="shared" si="22"/>
        <v>#VALUE!</v>
      </c>
      <c r="AF61" s="246"/>
      <c r="AG61" s="235"/>
      <c r="AH61" s="214"/>
      <c r="AI61" s="235"/>
      <c r="AJ61" s="224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50"/>
    </row>
    <row r="62" spans="1:49" s="127" customFormat="1" ht="27" x14ac:dyDescent="0.25">
      <c r="A62" s="221"/>
      <c r="B62" s="229"/>
      <c r="C62" s="232"/>
      <c r="D62" s="232"/>
      <c r="E62" s="232"/>
      <c r="F62" s="232"/>
      <c r="G62" s="214"/>
      <c r="H62" s="131"/>
      <c r="I62" s="232"/>
      <c r="J62" s="232"/>
      <c r="K62" s="214"/>
      <c r="L62" s="240"/>
      <c r="M62" s="229"/>
      <c r="N62" s="243"/>
      <c r="O62" s="211"/>
      <c r="P62" s="147"/>
      <c r="Q62" s="131"/>
      <c r="R62" s="131"/>
      <c r="S62" s="148"/>
      <c r="T62" s="148"/>
      <c r="U62" s="131"/>
      <c r="V62" s="134" t="str">
        <f t="shared" si="0"/>
        <v/>
      </c>
      <c r="W62" s="131"/>
      <c r="X62" s="134" t="str">
        <f t="shared" si="1"/>
        <v/>
      </c>
      <c r="Y62" s="132" t="e">
        <f t="shared" si="20"/>
        <v>#VALUE!</v>
      </c>
      <c r="Z62" s="131"/>
      <c r="AA62" s="131"/>
      <c r="AB62" s="131"/>
      <c r="AC62" s="131"/>
      <c r="AD62" s="133" t="e">
        <f t="shared" si="21"/>
        <v>#VALUE!</v>
      </c>
      <c r="AE62" s="133" t="e">
        <f t="shared" si="22"/>
        <v>#VALUE!</v>
      </c>
      <c r="AF62" s="246"/>
      <c r="AG62" s="235"/>
      <c r="AH62" s="214"/>
      <c r="AI62" s="235"/>
      <c r="AJ62" s="224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50"/>
    </row>
    <row r="63" spans="1:49" s="127" customFormat="1" ht="27" x14ac:dyDescent="0.25">
      <c r="A63" s="221"/>
      <c r="B63" s="229"/>
      <c r="C63" s="232"/>
      <c r="D63" s="232"/>
      <c r="E63" s="232"/>
      <c r="F63" s="232"/>
      <c r="G63" s="214"/>
      <c r="H63" s="131"/>
      <c r="I63" s="232"/>
      <c r="J63" s="232"/>
      <c r="K63" s="214"/>
      <c r="L63" s="240"/>
      <c r="M63" s="229"/>
      <c r="N63" s="243"/>
      <c r="O63" s="211"/>
      <c r="P63" s="147"/>
      <c r="Q63" s="131"/>
      <c r="R63" s="131"/>
      <c r="S63" s="148"/>
      <c r="T63" s="148"/>
      <c r="U63" s="131"/>
      <c r="V63" s="134" t="str">
        <f t="shared" si="0"/>
        <v/>
      </c>
      <c r="W63" s="131"/>
      <c r="X63" s="134" t="str">
        <f t="shared" si="1"/>
        <v/>
      </c>
      <c r="Y63" s="132" t="e">
        <f t="shared" si="20"/>
        <v>#VALUE!</v>
      </c>
      <c r="Z63" s="131"/>
      <c r="AA63" s="131"/>
      <c r="AB63" s="131"/>
      <c r="AC63" s="131"/>
      <c r="AD63" s="133" t="e">
        <f t="shared" si="21"/>
        <v>#VALUE!</v>
      </c>
      <c r="AE63" s="133" t="e">
        <f t="shared" si="22"/>
        <v>#VALUE!</v>
      </c>
      <c r="AF63" s="246"/>
      <c r="AG63" s="235"/>
      <c r="AH63" s="214"/>
      <c r="AI63" s="235"/>
      <c r="AJ63" s="224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50"/>
    </row>
    <row r="64" spans="1:49" s="127" customFormat="1" ht="27" x14ac:dyDescent="0.25">
      <c r="A64" s="221"/>
      <c r="B64" s="229"/>
      <c r="C64" s="232"/>
      <c r="D64" s="232"/>
      <c r="E64" s="232"/>
      <c r="F64" s="232"/>
      <c r="G64" s="214"/>
      <c r="H64" s="131"/>
      <c r="I64" s="232"/>
      <c r="J64" s="232"/>
      <c r="K64" s="214"/>
      <c r="L64" s="240"/>
      <c r="M64" s="229"/>
      <c r="N64" s="243"/>
      <c r="O64" s="211"/>
      <c r="P64" s="147"/>
      <c r="Q64" s="131"/>
      <c r="R64" s="131"/>
      <c r="S64" s="148"/>
      <c r="T64" s="148"/>
      <c r="U64" s="131"/>
      <c r="V64" s="134" t="str">
        <f t="shared" si="0"/>
        <v/>
      </c>
      <c r="W64" s="131"/>
      <c r="X64" s="134" t="str">
        <f t="shared" si="1"/>
        <v/>
      </c>
      <c r="Y64" s="132" t="e">
        <f t="shared" si="20"/>
        <v>#VALUE!</v>
      </c>
      <c r="Z64" s="131"/>
      <c r="AA64" s="131"/>
      <c r="AB64" s="131"/>
      <c r="AC64" s="131"/>
      <c r="AD64" s="133" t="e">
        <f t="shared" si="21"/>
        <v>#VALUE!</v>
      </c>
      <c r="AE64" s="133" t="e">
        <f t="shared" si="22"/>
        <v>#VALUE!</v>
      </c>
      <c r="AF64" s="246"/>
      <c r="AG64" s="235"/>
      <c r="AH64" s="214"/>
      <c r="AI64" s="235"/>
      <c r="AJ64" s="224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50"/>
    </row>
    <row r="65" spans="1:49" s="127" customFormat="1" ht="27" x14ac:dyDescent="0.25">
      <c r="A65" s="226"/>
      <c r="B65" s="230"/>
      <c r="C65" s="233"/>
      <c r="D65" s="233"/>
      <c r="E65" s="233"/>
      <c r="F65" s="233"/>
      <c r="G65" s="215"/>
      <c r="H65" s="139"/>
      <c r="I65" s="233"/>
      <c r="J65" s="233"/>
      <c r="K65" s="215"/>
      <c r="L65" s="241"/>
      <c r="M65" s="230"/>
      <c r="N65" s="244"/>
      <c r="O65" s="212"/>
      <c r="P65" s="137"/>
      <c r="Q65" s="139"/>
      <c r="R65" s="139"/>
      <c r="S65" s="123"/>
      <c r="T65" s="123"/>
      <c r="U65" s="139"/>
      <c r="V65" s="143" t="str">
        <f t="shared" si="0"/>
        <v/>
      </c>
      <c r="W65" s="139"/>
      <c r="X65" s="143" t="str">
        <f t="shared" si="1"/>
        <v/>
      </c>
      <c r="Y65" s="124" t="e">
        <f t="shared" si="20"/>
        <v>#VALUE!</v>
      </c>
      <c r="Z65" s="139"/>
      <c r="AA65" s="139"/>
      <c r="AB65" s="139"/>
      <c r="AC65" s="139"/>
      <c r="AD65" s="145" t="e">
        <f t="shared" si="21"/>
        <v>#VALUE!</v>
      </c>
      <c r="AE65" s="145" t="e">
        <f t="shared" si="22"/>
        <v>#VALUE!</v>
      </c>
      <c r="AF65" s="247"/>
      <c r="AG65" s="236"/>
      <c r="AH65" s="215"/>
      <c r="AI65" s="236"/>
      <c r="AJ65" s="2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6"/>
    </row>
    <row r="66" spans="1:49" s="127" customFormat="1" ht="27" x14ac:dyDescent="0.25">
      <c r="A66" s="219"/>
      <c r="B66" s="227"/>
      <c r="C66" s="231"/>
      <c r="D66" s="231"/>
      <c r="E66" s="231"/>
      <c r="F66" s="231"/>
      <c r="G66" s="213" t="str">
        <f>IF(F66="","",CONCATENATE("Posibilidad de ",LOWER(F66)," por ",LOWER(D66)," debido a ",LOWER(E66), " en ", LOWER(C66)))</f>
        <v/>
      </c>
      <c r="H66" s="138"/>
      <c r="I66" s="231"/>
      <c r="J66" s="231"/>
      <c r="K66" s="213" t="str">
        <f>IF(F66="","",IF(J66&gt;5000,"Muy Alta",IF(J66&gt;500,"Alta",IF(J66&gt;24,"Media",IF(J66&gt;2,"Baja",IF(J66&gt;0,"Muy Baja",""))))))</f>
        <v/>
      </c>
      <c r="L66" s="239" t="str">
        <f>IF(K66="Muy Alta","100%",IF(K66="Alta","80%",IF(K66="Media","60%",IF(K66="Baja","40%",IF(K66="Muy Baja","20%","")))))</f>
        <v/>
      </c>
      <c r="M66" s="227"/>
      <c r="N66" s="242" t="str">
        <f>IF(M66="Catastrófico","100%",IF(M66="Mayor","80%",IF(M66="Moderado","60%",IF(M66="Menor","40%",IF(M66="Leve","20%","")))))</f>
        <v/>
      </c>
      <c r="O66" s="210" t="str">
        <f>IF(K66&lt;&gt;"",IF(M66&lt;&gt;"",
IF(AND(K66 = "Muy Baja",M66 = "Leve"), "Bajo",
IF(AND(K66 = "Muy Baja",M66 = "Menor"), "Bajo",
IF(AND(K66 = "Muy Baja",M66 = "Moderado"), "Moderado",
IF(AND(K66 = "Muy Baja",M66 = "Mayor"), "Alto",
IF(AND(K66 = "Muy Baja",M66 = "Catastrófico"), "Extremo",
IF(AND(K66 = "Baja",M66 = "Leve"), "Bajo",
IF(AND(K66 = "Baja",M66 = "Menor"), "Moderado",
IF(AND(K66 = "Baja",M66 = "Moderado"), "Moderado",
IF(AND(K66 = "Baja",M66 = "Mayor"), "Alto",
IF(AND(K66 = "Baja",M66 = "Catastrófico"), "Extremo",
IF(AND(K66 = "Media",M66 = "Leve"), "Moderado",
IF(AND(K66 = "Media",M66 = "Menor"), "Moderado",
IF(AND(K66 = "Media",M66 = "Moderado"), " Moderado",
IF(AND(K66 = "Media",M66 = "Mayor"), "Alto",
IF(AND(K66 = "Media",M66 = "Catastrófico"), "Extremo",
IF(AND(K66 = "Alta",M66 = "Leve"), "Moderado",
IF(AND(K66 = "Alta",M66 = "Menor"), "Moderado",
IF(AND(K66 = "Alta",M66 = "Moderado"), "Alto",
IF(AND(K66 = "Alta",M66 = "Mayor"), "Alto",
IF(AND(K66 = "Alta",M66 = "Catastrófico"), "Extremo",
IF(AND(K66 = "Muy Alta",M66 = "Leve"), "Alto",
IF(AND(K66 = "Muy Alta",M66 = "Menor"), "Alto",
IF(AND(K66 = "Muy Alta",M66 = "Moderado"), "Alto",
IF(AND(K66 = "Muy Alta",M66 = "Mayor"), "Alto",
IF(AND(K66 = "Muy Alta",M66 = "Catastrófico"), "Extremo",
))))))))))))))))))))))))),"N/A"),"N/A")</f>
        <v>N/A</v>
      </c>
      <c r="P66" s="136"/>
      <c r="Q66" s="138"/>
      <c r="R66" s="138"/>
      <c r="S66" s="119"/>
      <c r="T66" s="119"/>
      <c r="U66" s="138"/>
      <c r="V66" s="142" t="str">
        <f>IF(U66="","",IF(U66="Preventivo",25%,IF(U66="Detectivo",15%,IF(U66="Correctivo",10%))))</f>
        <v/>
      </c>
      <c r="W66" s="138"/>
      <c r="X66" s="142" t="str">
        <f>IF(W66="","",IF(W66="Automático",25%,IF(W66="Manual",15%)))</f>
        <v/>
      </c>
      <c r="Y66" s="120" t="e">
        <f>V66+X66</f>
        <v>#VALUE!</v>
      </c>
      <c r="Z66" s="138"/>
      <c r="AA66" s="138"/>
      <c r="AB66" s="138"/>
      <c r="AC66" s="138"/>
      <c r="AD66" s="144" t="e">
        <f>IF(S66="x",L66-(L66*Y66),L66-0)</f>
        <v>#VALUE!</v>
      </c>
      <c r="AE66" s="144" t="e">
        <f>IF(T66="x",N66-(N66*Y66),N66-0)</f>
        <v>#VALUE!</v>
      </c>
      <c r="AF66" s="245" t="e">
        <f>IF(AND(AG66&lt;=100%,AG66&gt;80%),"Muy alta",IF(AND(AG66&lt;=80%,AG66&gt;60%),"Alta",IF(AND(AG66&lt;=60%,AG66&gt;40%),"Media",IF(AND(AG66&lt;=40%,AG66&gt;20%),"Baja",IF(AND(AG66&lt;=20%,AG66&gt;=0%),"Muy Baja")))))</f>
        <v>#VALUE!</v>
      </c>
      <c r="AG66" s="234" t="e">
        <f>AD73</f>
        <v>#VALUE!</v>
      </c>
      <c r="AH66" s="213" t="e">
        <f>IF(AND(AI66&lt;=100%,AI66&gt;80%),"Catastrófico",IF(AND(AI66&lt;=80%,AI66&gt;60%),"Mayor",IF(AND(AI66&lt;=60%,AI66&gt;40%),"Moderado",IF(AND(AI66&lt;=40%,AI66&gt;20%),"Menor",IF(AND(AI66&lt;=20%,AI66&gt;=0%),"Leve")))))</f>
        <v>#VALUE!</v>
      </c>
      <c r="AI66" s="234" t="e">
        <f>AE73</f>
        <v>#VALUE!</v>
      </c>
      <c r="AJ66" s="223" t="e">
        <f>IF(AF66&lt;&gt;"",IF(AH66&lt;&gt;"",
IF(AND(AF66 = "Muy Baja",AH66 = "Leve"), "Bajo",
IF(AND(AF66 = "Muy Baja",AH66 = "Menor"), "Bajo",
IF(AND(AF66 = "Muy Baja",AH66 = "Moderado"), "Moderado",
IF(AND(AF66 = "Muy Baja",AH66 = "Mayor"), "Alto",
IF(AND(AF66 = "Muy Baja",AH66 = "Catastrófico"), "Extremo",
IF(AND(AF66 = "Baja",AH66 = "Leve"), "Bajo",
IF(AND(AF66 = "Baja",AH66 = "Menor"), "Moderado",
IF(AND(AF66 = "Baja",AH66 = "Moderado"), "Moderado",
IF(AND(AF66 = "Baja",AH66 = "Mayor"), "Alto",
IF(AND(AF66 = "Baja",AH66 = "Catastrófico"), "Extremo",
IF(AND(AF66= "Media",AH66 = "Leve"), "Moderado",
IF(AND(AF66 = "Media",AH66 = "Menor"), "Moderado",
IF(AND(AF66 = "Media",AH66 = "Moderado"), " Moderado",
IF(AND(AF66 = "Media",AH66 = "Mayor"), "Alto",
IF(AND(AF66 = "Media",AH66 = "Catastrófico"), "Extremo",
IF(AND(AF66 = "Alta",AH66 = "Leve"), "Moderado",
IF(AND(AF66 = "Alta",AH66 = "Menor"), "Moderado",
IF(AND(AF66 = "Alta",AH66 = "Moderado"), "Alto",
IF(AND(AF66 = "Alta",AH66 = "Mayor"), "Alto",
IF(AND(AF66 = "Alta",AH66 = "Catastrófico"), "Extremo",
IF(AND(AF66 = "Muy Alta",AH66 = "Leve"), "Alto",
IF(AND(AF66 = "Muy Alta",AH66 = "Menor"), "Alto",
IF(AND(AF66 = "Muy Alta",AH66 = "Moderado"), "Alto",
IF(AND(AF66 = "Muy Alta",AH66 = "Mayor"), "Alto",
IF(AND(AF66 = "Muy Alta",AH66 = "Catastrófico"), "Extremo",
))))))))))))))))))))))))),"N/A"),"N/A")</f>
        <v>#VALUE!</v>
      </c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2"/>
    </row>
    <row r="67" spans="1:49" s="127" customFormat="1" ht="27" x14ac:dyDescent="0.25">
      <c r="A67" s="221"/>
      <c r="B67" s="229"/>
      <c r="C67" s="232"/>
      <c r="D67" s="232"/>
      <c r="E67" s="232"/>
      <c r="F67" s="232"/>
      <c r="G67" s="214"/>
      <c r="H67" s="131"/>
      <c r="I67" s="232"/>
      <c r="J67" s="232"/>
      <c r="K67" s="214"/>
      <c r="L67" s="240"/>
      <c r="M67" s="229"/>
      <c r="N67" s="243"/>
      <c r="O67" s="211"/>
      <c r="P67" s="147"/>
      <c r="Q67" s="131"/>
      <c r="R67" s="131"/>
      <c r="S67" s="148"/>
      <c r="T67" s="148"/>
      <c r="U67" s="131"/>
      <c r="V67" s="134" t="str">
        <f t="shared" si="0"/>
        <v/>
      </c>
      <c r="W67" s="131"/>
      <c r="X67" s="134" t="str">
        <f t="shared" si="1"/>
        <v/>
      </c>
      <c r="Y67" s="132" t="e">
        <f t="shared" ref="Y67:Y73" si="23">V67+X67</f>
        <v>#VALUE!</v>
      </c>
      <c r="Z67" s="131"/>
      <c r="AA67" s="131"/>
      <c r="AB67" s="131"/>
      <c r="AC67" s="131"/>
      <c r="AD67" s="133" t="e">
        <f t="shared" ref="AD67:AD73" si="24">IF(S67="x",AD66-(Y67*AD66),AD66-0)</f>
        <v>#VALUE!</v>
      </c>
      <c r="AE67" s="133" t="e">
        <f t="shared" ref="AE67:AE73" si="25">IF(T67="x",AE66-(Y67*AE66),AE66-0)</f>
        <v>#VALUE!</v>
      </c>
      <c r="AF67" s="246"/>
      <c r="AG67" s="235"/>
      <c r="AH67" s="214"/>
      <c r="AI67" s="235"/>
      <c r="AJ67" s="224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50"/>
    </row>
    <row r="68" spans="1:49" s="127" customFormat="1" ht="27" x14ac:dyDescent="0.25">
      <c r="A68" s="221"/>
      <c r="B68" s="229"/>
      <c r="C68" s="232"/>
      <c r="D68" s="232"/>
      <c r="E68" s="232"/>
      <c r="F68" s="232"/>
      <c r="G68" s="214"/>
      <c r="H68" s="131"/>
      <c r="I68" s="232"/>
      <c r="J68" s="232"/>
      <c r="K68" s="214"/>
      <c r="L68" s="240"/>
      <c r="M68" s="229"/>
      <c r="N68" s="243"/>
      <c r="O68" s="211"/>
      <c r="P68" s="147"/>
      <c r="Q68" s="131"/>
      <c r="R68" s="131"/>
      <c r="S68" s="148"/>
      <c r="T68" s="148"/>
      <c r="U68" s="131"/>
      <c r="V68" s="134" t="str">
        <f t="shared" si="0"/>
        <v/>
      </c>
      <c r="W68" s="131"/>
      <c r="X68" s="134" t="str">
        <f t="shared" si="1"/>
        <v/>
      </c>
      <c r="Y68" s="132" t="e">
        <f t="shared" si="23"/>
        <v>#VALUE!</v>
      </c>
      <c r="Z68" s="131"/>
      <c r="AA68" s="131"/>
      <c r="AB68" s="131"/>
      <c r="AC68" s="131"/>
      <c r="AD68" s="133" t="e">
        <f t="shared" si="24"/>
        <v>#VALUE!</v>
      </c>
      <c r="AE68" s="133" t="e">
        <f t="shared" si="25"/>
        <v>#VALUE!</v>
      </c>
      <c r="AF68" s="246"/>
      <c r="AG68" s="235"/>
      <c r="AH68" s="214"/>
      <c r="AI68" s="235"/>
      <c r="AJ68" s="224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50"/>
    </row>
    <row r="69" spans="1:49" s="127" customFormat="1" ht="27" x14ac:dyDescent="0.25">
      <c r="A69" s="221"/>
      <c r="B69" s="229"/>
      <c r="C69" s="232"/>
      <c r="D69" s="232"/>
      <c r="E69" s="232"/>
      <c r="F69" s="232"/>
      <c r="G69" s="214"/>
      <c r="H69" s="131"/>
      <c r="I69" s="232"/>
      <c r="J69" s="232"/>
      <c r="K69" s="214"/>
      <c r="L69" s="240"/>
      <c r="M69" s="229"/>
      <c r="N69" s="243"/>
      <c r="O69" s="211"/>
      <c r="P69" s="147"/>
      <c r="Q69" s="131"/>
      <c r="R69" s="131"/>
      <c r="S69" s="148"/>
      <c r="T69" s="148"/>
      <c r="U69" s="131"/>
      <c r="V69" s="134" t="str">
        <f t="shared" si="0"/>
        <v/>
      </c>
      <c r="W69" s="131"/>
      <c r="X69" s="134" t="str">
        <f t="shared" si="1"/>
        <v/>
      </c>
      <c r="Y69" s="132" t="e">
        <f t="shared" si="23"/>
        <v>#VALUE!</v>
      </c>
      <c r="Z69" s="131"/>
      <c r="AA69" s="131"/>
      <c r="AB69" s="131"/>
      <c r="AC69" s="131"/>
      <c r="AD69" s="133" t="e">
        <f t="shared" si="24"/>
        <v>#VALUE!</v>
      </c>
      <c r="AE69" s="133" t="e">
        <f t="shared" si="25"/>
        <v>#VALUE!</v>
      </c>
      <c r="AF69" s="246"/>
      <c r="AG69" s="235"/>
      <c r="AH69" s="214"/>
      <c r="AI69" s="235"/>
      <c r="AJ69" s="224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50"/>
    </row>
    <row r="70" spans="1:49" s="127" customFormat="1" ht="27" x14ac:dyDescent="0.25">
      <c r="A70" s="221"/>
      <c r="B70" s="229"/>
      <c r="C70" s="232"/>
      <c r="D70" s="232"/>
      <c r="E70" s="232"/>
      <c r="F70" s="232"/>
      <c r="G70" s="214"/>
      <c r="H70" s="131"/>
      <c r="I70" s="232"/>
      <c r="J70" s="232"/>
      <c r="K70" s="214"/>
      <c r="L70" s="240"/>
      <c r="M70" s="229"/>
      <c r="N70" s="243"/>
      <c r="O70" s="211"/>
      <c r="P70" s="147"/>
      <c r="Q70" s="131"/>
      <c r="R70" s="131"/>
      <c r="S70" s="148"/>
      <c r="T70" s="148"/>
      <c r="U70" s="131"/>
      <c r="V70" s="134" t="str">
        <f t="shared" si="0"/>
        <v/>
      </c>
      <c r="W70" s="131"/>
      <c r="X70" s="134" t="str">
        <f t="shared" si="1"/>
        <v/>
      </c>
      <c r="Y70" s="132" t="e">
        <f t="shared" si="23"/>
        <v>#VALUE!</v>
      </c>
      <c r="Z70" s="131"/>
      <c r="AA70" s="131"/>
      <c r="AB70" s="131"/>
      <c r="AC70" s="131"/>
      <c r="AD70" s="133" t="e">
        <f t="shared" si="24"/>
        <v>#VALUE!</v>
      </c>
      <c r="AE70" s="133" t="e">
        <f t="shared" si="25"/>
        <v>#VALUE!</v>
      </c>
      <c r="AF70" s="246"/>
      <c r="AG70" s="235"/>
      <c r="AH70" s="214"/>
      <c r="AI70" s="235"/>
      <c r="AJ70" s="224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50"/>
    </row>
    <row r="71" spans="1:49" s="127" customFormat="1" ht="27" x14ac:dyDescent="0.25">
      <c r="A71" s="221"/>
      <c r="B71" s="229"/>
      <c r="C71" s="232"/>
      <c r="D71" s="232"/>
      <c r="E71" s="232"/>
      <c r="F71" s="232"/>
      <c r="G71" s="214"/>
      <c r="H71" s="131"/>
      <c r="I71" s="232"/>
      <c r="J71" s="232"/>
      <c r="K71" s="214"/>
      <c r="L71" s="240"/>
      <c r="M71" s="229"/>
      <c r="N71" s="243"/>
      <c r="O71" s="211"/>
      <c r="P71" s="147"/>
      <c r="Q71" s="131"/>
      <c r="R71" s="131"/>
      <c r="S71" s="148"/>
      <c r="T71" s="148"/>
      <c r="U71" s="131"/>
      <c r="V71" s="134" t="str">
        <f t="shared" si="0"/>
        <v/>
      </c>
      <c r="W71" s="131"/>
      <c r="X71" s="134" t="str">
        <f t="shared" si="1"/>
        <v/>
      </c>
      <c r="Y71" s="132" t="e">
        <f t="shared" si="23"/>
        <v>#VALUE!</v>
      </c>
      <c r="Z71" s="131"/>
      <c r="AA71" s="131"/>
      <c r="AB71" s="131"/>
      <c r="AC71" s="131"/>
      <c r="AD71" s="133" t="e">
        <f t="shared" si="24"/>
        <v>#VALUE!</v>
      </c>
      <c r="AE71" s="133" t="e">
        <f t="shared" si="25"/>
        <v>#VALUE!</v>
      </c>
      <c r="AF71" s="246"/>
      <c r="AG71" s="235"/>
      <c r="AH71" s="214"/>
      <c r="AI71" s="235"/>
      <c r="AJ71" s="224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50"/>
    </row>
    <row r="72" spans="1:49" s="127" customFormat="1" ht="27" x14ac:dyDescent="0.25">
      <c r="A72" s="221"/>
      <c r="B72" s="229"/>
      <c r="C72" s="232"/>
      <c r="D72" s="232"/>
      <c r="E72" s="232"/>
      <c r="F72" s="232"/>
      <c r="G72" s="214"/>
      <c r="H72" s="131"/>
      <c r="I72" s="232"/>
      <c r="J72" s="232"/>
      <c r="K72" s="214"/>
      <c r="L72" s="240"/>
      <c r="M72" s="229"/>
      <c r="N72" s="243"/>
      <c r="O72" s="211"/>
      <c r="P72" s="147"/>
      <c r="Q72" s="131"/>
      <c r="R72" s="131"/>
      <c r="S72" s="148"/>
      <c r="T72" s="148"/>
      <c r="U72" s="131"/>
      <c r="V72" s="134" t="str">
        <f t="shared" si="0"/>
        <v/>
      </c>
      <c r="W72" s="131"/>
      <c r="X72" s="134" t="str">
        <f t="shared" si="1"/>
        <v/>
      </c>
      <c r="Y72" s="132" t="e">
        <f t="shared" si="23"/>
        <v>#VALUE!</v>
      </c>
      <c r="Z72" s="131"/>
      <c r="AA72" s="131"/>
      <c r="AB72" s="131"/>
      <c r="AC72" s="131"/>
      <c r="AD72" s="133" t="e">
        <f t="shared" si="24"/>
        <v>#VALUE!</v>
      </c>
      <c r="AE72" s="133" t="e">
        <f t="shared" si="25"/>
        <v>#VALUE!</v>
      </c>
      <c r="AF72" s="246"/>
      <c r="AG72" s="235"/>
      <c r="AH72" s="214"/>
      <c r="AI72" s="235"/>
      <c r="AJ72" s="224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50"/>
    </row>
    <row r="73" spans="1:49" s="127" customFormat="1" ht="27" x14ac:dyDescent="0.25">
      <c r="A73" s="226"/>
      <c r="B73" s="230"/>
      <c r="C73" s="233"/>
      <c r="D73" s="233"/>
      <c r="E73" s="233"/>
      <c r="F73" s="233"/>
      <c r="G73" s="215"/>
      <c r="H73" s="139"/>
      <c r="I73" s="233"/>
      <c r="J73" s="233"/>
      <c r="K73" s="215"/>
      <c r="L73" s="241"/>
      <c r="M73" s="230"/>
      <c r="N73" s="244"/>
      <c r="O73" s="212"/>
      <c r="P73" s="137"/>
      <c r="Q73" s="139"/>
      <c r="R73" s="139"/>
      <c r="S73" s="123"/>
      <c r="T73" s="123"/>
      <c r="U73" s="139"/>
      <c r="V73" s="143" t="str">
        <f t="shared" si="0"/>
        <v/>
      </c>
      <c r="W73" s="139"/>
      <c r="X73" s="143" t="str">
        <f t="shared" si="1"/>
        <v/>
      </c>
      <c r="Y73" s="124" t="e">
        <f t="shared" si="23"/>
        <v>#VALUE!</v>
      </c>
      <c r="Z73" s="139"/>
      <c r="AA73" s="139"/>
      <c r="AB73" s="139"/>
      <c r="AC73" s="139"/>
      <c r="AD73" s="145" t="e">
        <f t="shared" si="24"/>
        <v>#VALUE!</v>
      </c>
      <c r="AE73" s="145" t="e">
        <f t="shared" si="25"/>
        <v>#VALUE!</v>
      </c>
      <c r="AF73" s="247"/>
      <c r="AG73" s="236"/>
      <c r="AH73" s="215"/>
      <c r="AI73" s="236"/>
      <c r="AJ73" s="225"/>
      <c r="AK73" s="125"/>
      <c r="AL73" s="125"/>
      <c r="AM73" s="125"/>
      <c r="AN73" s="125"/>
      <c r="AO73" s="125"/>
      <c r="AP73" s="125"/>
      <c r="AQ73" s="125"/>
      <c r="AR73" s="125"/>
      <c r="AS73" s="125"/>
      <c r="AT73" s="125"/>
      <c r="AU73" s="125"/>
      <c r="AV73" s="125"/>
      <c r="AW73" s="126"/>
    </row>
    <row r="74" spans="1:49" s="127" customFormat="1" ht="27" x14ac:dyDescent="0.25">
      <c r="A74" s="219"/>
      <c r="B74" s="227"/>
      <c r="C74" s="231"/>
      <c r="D74" s="231"/>
      <c r="E74" s="231"/>
      <c r="F74" s="231"/>
      <c r="G74" s="213" t="str">
        <f>IF(F74="","",CONCATENATE("Posibilidad de ",LOWER(F74)," por ",LOWER(D74)," debido a ",LOWER(E74), " en ", LOWER(C74)))</f>
        <v/>
      </c>
      <c r="H74" s="138"/>
      <c r="I74" s="231"/>
      <c r="J74" s="231"/>
      <c r="K74" s="213" t="str">
        <f>IF(F74="","",IF(J74&gt;5000,"Muy Alta",IF(J74&gt;500,"Alta",IF(J74&gt;24,"Media",IF(J74&gt;2,"Baja",IF(J74&gt;0,"Muy Baja",""))))))</f>
        <v/>
      </c>
      <c r="L74" s="239" t="str">
        <f>IF(K74="Muy Alta","100%",IF(K74="Alta","80%",IF(K74="Media","60%",IF(K74="Baja","40%",IF(K74="Muy Baja","20%","")))))</f>
        <v/>
      </c>
      <c r="M74" s="227"/>
      <c r="N74" s="242" t="str">
        <f>IF(M74="Catastrófico","100%",IF(M74="Mayor","80%",IF(M74="Moderado","60%",IF(M74="Menor","40%",IF(M74="Leve","20%","")))))</f>
        <v/>
      </c>
      <c r="O74" s="210" t="str">
        <f>IF(K74&lt;&gt;"",IF(M74&lt;&gt;"",
IF(AND(K74 = "Muy Baja",M74 = "Leve"), "Bajo",
IF(AND(K74 = "Muy Baja",M74 = "Menor"), "Bajo",
IF(AND(K74 = "Muy Baja",M74 = "Moderado"), "Moderado",
IF(AND(K74 = "Muy Baja",M74 = "Mayor"), "Alto",
IF(AND(K74 = "Muy Baja",M74 = "Catastrófico"), "Extremo",
IF(AND(K74 = "Baja",M74 = "Leve"), "Bajo",
IF(AND(K74 = "Baja",M74 = "Menor"), "Moderado",
IF(AND(K74 = "Baja",M74 = "Moderado"), "Moderado",
IF(AND(K74 = "Baja",M74 = "Mayor"), "Alto",
IF(AND(K74 = "Baja",M74 = "Catastrófico"), "Extremo",
IF(AND(K74 = "Media",M74 = "Leve"), "Moderado",
IF(AND(K74 = "Media",M74 = "Menor"), "Moderado",
IF(AND(K74 = "Media",M74 = "Moderado"), " Moderado",
IF(AND(K74 = "Media",M74 = "Mayor"), "Alto",
IF(AND(K74 = "Media",M74 = "Catastrófico"), "Extremo",
IF(AND(K74 = "Alta",M74 = "Leve"), "Moderado",
IF(AND(K74 = "Alta",M74 = "Menor"), "Moderado",
IF(AND(K74 = "Alta",M74 = "Moderado"), "Alto",
IF(AND(K74 = "Alta",M74 = "Mayor"), "Alto",
IF(AND(K74 = "Alta",M74 = "Catastrófico"), "Extremo",
IF(AND(K74 = "Muy Alta",M74 = "Leve"), "Alto",
IF(AND(K74 = "Muy Alta",M74 = "Menor"), "Alto",
IF(AND(K74 = "Muy Alta",M74 = "Moderado"), "Alto",
IF(AND(K74 = "Muy Alta",M74 = "Mayor"), "Alto",
IF(AND(K74 = "Muy Alta",M74 = "Catastrófico"), "Extremo",
))))))))))))))))))))))))),"N/A"),"N/A")</f>
        <v>N/A</v>
      </c>
      <c r="P74" s="136"/>
      <c r="Q74" s="138"/>
      <c r="R74" s="138"/>
      <c r="S74" s="119"/>
      <c r="T74" s="119"/>
      <c r="U74" s="138"/>
      <c r="V74" s="142" t="str">
        <f>IF(U74="","",IF(U74="Preventivo",25%,IF(U74="Detectivo",15%,IF(U74="Correctivo",10%))))</f>
        <v/>
      </c>
      <c r="W74" s="138"/>
      <c r="X74" s="142" t="str">
        <f>IF(W74="","",IF(W74="Automático",25%,IF(W74="Manual",15%)))</f>
        <v/>
      </c>
      <c r="Y74" s="120" t="e">
        <f>V74+X74</f>
        <v>#VALUE!</v>
      </c>
      <c r="Z74" s="138"/>
      <c r="AA74" s="138"/>
      <c r="AB74" s="138"/>
      <c r="AC74" s="138"/>
      <c r="AD74" s="144" t="e">
        <f>IF(S74="x",L74-(L74*Y74),L74-0)</f>
        <v>#VALUE!</v>
      </c>
      <c r="AE74" s="144" t="e">
        <f>IF(T74="x",N74-(N74*Y74),N74-0)</f>
        <v>#VALUE!</v>
      </c>
      <c r="AF74" s="245" t="e">
        <f>IF(AND(AG74&lt;=100%,AG74&gt;80%),"Muy alta",IF(AND(AG74&lt;=80%,AG74&gt;60%),"Alta",IF(AND(AG74&lt;=60%,AG74&gt;40%),"Media",IF(AND(AG74&lt;=40%,AG74&gt;20%),"Baja",IF(AND(AG74&lt;=20%,AG74&gt;=0%),"Muy Baja")))))</f>
        <v>#VALUE!</v>
      </c>
      <c r="AG74" s="234" t="e">
        <f>AD81</f>
        <v>#VALUE!</v>
      </c>
      <c r="AH74" s="213" t="e">
        <f>IF(AND(AI74&lt;=100%,AI74&gt;80%),"Catastrófico",IF(AND(AI74&lt;=80%,AI74&gt;60%),"Mayor",IF(AND(AI74&lt;=60%,AI74&gt;40%),"Moderado",IF(AND(AI74&lt;=40%,AI74&gt;20%),"Menor",IF(AND(AI74&lt;=20%,AI74&gt;=0%),"Leve")))))</f>
        <v>#VALUE!</v>
      </c>
      <c r="AI74" s="234" t="e">
        <f>AE81</f>
        <v>#VALUE!</v>
      </c>
      <c r="AJ74" s="223" t="e">
        <f>IF(AF74&lt;&gt;"",IF(AH74&lt;&gt;"",
IF(AND(AF74 = "Muy Baja",AH74 = "Leve"), "Bajo",
IF(AND(AF74 = "Muy Baja",AH74 = "Menor"), "Bajo",
IF(AND(AF74 = "Muy Baja",AH74 = "Moderado"), "Moderado",
IF(AND(AF74 = "Muy Baja",AH74 = "Mayor"), "Alto",
IF(AND(AF74 = "Muy Baja",AH74 = "Catastrófico"), "Extremo",
IF(AND(AF74 = "Baja",AH74 = "Leve"), "Bajo",
IF(AND(AF74 = "Baja",AH74 = "Menor"), "Moderado",
IF(AND(AF74 = "Baja",AH74 = "Moderado"), "Moderado",
IF(AND(AF74 = "Baja",AH74 = "Mayor"), "Alto",
IF(AND(AF74 = "Baja",AH74 = "Catastrófico"), "Extremo",
IF(AND(AF74= "Media",AH74 = "Leve"), "Moderado",
IF(AND(AF74 = "Media",AH74 = "Menor"), "Moderado",
IF(AND(AF74 = "Media",AH74 = "Moderado"), " Moderado",
IF(AND(AF74 = "Media",AH74 = "Mayor"), "Alto",
IF(AND(AF74 = "Media",AH74 = "Catastrófico"), "Extremo",
IF(AND(AF74 = "Alta",AH74 = "Leve"), "Moderado",
IF(AND(AF74 = "Alta",AH74 = "Menor"), "Moderado",
IF(AND(AF74 = "Alta",AH74 = "Moderado"), "Alto",
IF(AND(AF74 = "Alta",AH74 = "Mayor"), "Alto",
IF(AND(AF74 = "Alta",AH74 = "Catastrófico"), "Extremo",
IF(AND(AF74 = "Muy Alta",AH74 = "Leve"), "Alto",
IF(AND(AF74 = "Muy Alta",AH74 = "Menor"), "Alto",
IF(AND(AF74 = "Muy Alta",AH74 = "Moderado"), "Alto",
IF(AND(AF74 = "Muy Alta",AH74 = "Mayor"), "Alto",
IF(AND(AF74 = "Muy Alta",AH74 = "Catastrófico"), "Extremo",
))))))))))))))))))))))))),"N/A"),"N/A")</f>
        <v>#VALUE!</v>
      </c>
      <c r="AK74" s="121"/>
      <c r="AL74" s="121"/>
      <c r="AM74" s="121"/>
      <c r="AN74" s="121"/>
      <c r="AO74" s="121"/>
      <c r="AP74" s="121"/>
      <c r="AQ74" s="121"/>
      <c r="AR74" s="121"/>
      <c r="AS74" s="121"/>
      <c r="AT74" s="121"/>
      <c r="AU74" s="121"/>
      <c r="AV74" s="121"/>
      <c r="AW74" s="122"/>
    </row>
    <row r="75" spans="1:49" s="127" customFormat="1" ht="27" x14ac:dyDescent="0.25">
      <c r="A75" s="221"/>
      <c r="B75" s="229"/>
      <c r="C75" s="232"/>
      <c r="D75" s="232"/>
      <c r="E75" s="232"/>
      <c r="F75" s="232"/>
      <c r="G75" s="214"/>
      <c r="H75" s="131"/>
      <c r="I75" s="232"/>
      <c r="J75" s="232"/>
      <c r="K75" s="214"/>
      <c r="L75" s="240"/>
      <c r="M75" s="229"/>
      <c r="N75" s="243"/>
      <c r="O75" s="211"/>
      <c r="P75" s="147"/>
      <c r="Q75" s="131"/>
      <c r="R75" s="131"/>
      <c r="S75" s="148"/>
      <c r="T75" s="148"/>
      <c r="U75" s="131"/>
      <c r="V75" s="134" t="str">
        <f t="shared" ref="V75:V81" si="26">IF(U75="","",IF(U75="Preventivo",25%,IF(U75="Detectivo",15%,IF(U75="Correctivo",10%))))</f>
        <v/>
      </c>
      <c r="W75" s="131"/>
      <c r="X75" s="134" t="str">
        <f t="shared" ref="X75:X81" si="27">IF(W75="","",IF(W75="Automático",25%,IF(W75="Manual",15%)))</f>
        <v/>
      </c>
      <c r="Y75" s="132" t="e">
        <f t="shared" ref="Y75:Y81" si="28">V75+X75</f>
        <v>#VALUE!</v>
      </c>
      <c r="Z75" s="131"/>
      <c r="AA75" s="131"/>
      <c r="AB75" s="131"/>
      <c r="AC75" s="131"/>
      <c r="AD75" s="133" t="e">
        <f t="shared" ref="AD75:AD81" si="29">IF(S75="x",AD74-(Y75*AD74),AD74-0)</f>
        <v>#VALUE!</v>
      </c>
      <c r="AE75" s="133" t="e">
        <f t="shared" ref="AE75:AE81" si="30">IF(T75="x",AE74-(Y75*AE74),AE74-0)</f>
        <v>#VALUE!</v>
      </c>
      <c r="AF75" s="246"/>
      <c r="AG75" s="235"/>
      <c r="AH75" s="214"/>
      <c r="AI75" s="235"/>
      <c r="AJ75" s="224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50"/>
    </row>
    <row r="76" spans="1:49" s="127" customFormat="1" ht="27" x14ac:dyDescent="0.25">
      <c r="A76" s="221"/>
      <c r="B76" s="229"/>
      <c r="C76" s="232"/>
      <c r="D76" s="232"/>
      <c r="E76" s="232"/>
      <c r="F76" s="232"/>
      <c r="G76" s="214"/>
      <c r="H76" s="131"/>
      <c r="I76" s="232"/>
      <c r="J76" s="232"/>
      <c r="K76" s="214"/>
      <c r="L76" s="240"/>
      <c r="M76" s="229"/>
      <c r="N76" s="243"/>
      <c r="O76" s="211"/>
      <c r="P76" s="147"/>
      <c r="Q76" s="131"/>
      <c r="R76" s="131"/>
      <c r="S76" s="148"/>
      <c r="T76" s="148"/>
      <c r="U76" s="131"/>
      <c r="V76" s="134" t="str">
        <f t="shared" si="26"/>
        <v/>
      </c>
      <c r="W76" s="131"/>
      <c r="X76" s="134" t="str">
        <f t="shared" si="27"/>
        <v/>
      </c>
      <c r="Y76" s="132" t="e">
        <f t="shared" si="28"/>
        <v>#VALUE!</v>
      </c>
      <c r="Z76" s="131"/>
      <c r="AA76" s="131"/>
      <c r="AB76" s="131"/>
      <c r="AC76" s="131"/>
      <c r="AD76" s="133" t="e">
        <f t="shared" si="29"/>
        <v>#VALUE!</v>
      </c>
      <c r="AE76" s="133" t="e">
        <f t="shared" si="30"/>
        <v>#VALUE!</v>
      </c>
      <c r="AF76" s="246"/>
      <c r="AG76" s="235"/>
      <c r="AH76" s="214"/>
      <c r="AI76" s="235"/>
      <c r="AJ76" s="224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50"/>
    </row>
    <row r="77" spans="1:49" s="127" customFormat="1" ht="27" x14ac:dyDescent="0.25">
      <c r="A77" s="221"/>
      <c r="B77" s="229"/>
      <c r="C77" s="232"/>
      <c r="D77" s="232"/>
      <c r="E77" s="232"/>
      <c r="F77" s="232"/>
      <c r="G77" s="214"/>
      <c r="H77" s="131"/>
      <c r="I77" s="232"/>
      <c r="J77" s="232"/>
      <c r="K77" s="214"/>
      <c r="L77" s="240"/>
      <c r="M77" s="229"/>
      <c r="N77" s="243"/>
      <c r="O77" s="211"/>
      <c r="P77" s="147"/>
      <c r="Q77" s="131"/>
      <c r="R77" s="131"/>
      <c r="S77" s="148"/>
      <c r="T77" s="148"/>
      <c r="U77" s="131"/>
      <c r="V77" s="134" t="str">
        <f t="shared" si="26"/>
        <v/>
      </c>
      <c r="W77" s="131"/>
      <c r="X77" s="134" t="str">
        <f t="shared" si="27"/>
        <v/>
      </c>
      <c r="Y77" s="132" t="e">
        <f t="shared" si="28"/>
        <v>#VALUE!</v>
      </c>
      <c r="Z77" s="131"/>
      <c r="AA77" s="131"/>
      <c r="AB77" s="131"/>
      <c r="AC77" s="131"/>
      <c r="AD77" s="133" t="e">
        <f t="shared" si="29"/>
        <v>#VALUE!</v>
      </c>
      <c r="AE77" s="133" t="e">
        <f t="shared" si="30"/>
        <v>#VALUE!</v>
      </c>
      <c r="AF77" s="246"/>
      <c r="AG77" s="235"/>
      <c r="AH77" s="214"/>
      <c r="AI77" s="235"/>
      <c r="AJ77" s="224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50"/>
    </row>
    <row r="78" spans="1:49" s="127" customFormat="1" ht="27" x14ac:dyDescent="0.25">
      <c r="A78" s="221"/>
      <c r="B78" s="229"/>
      <c r="C78" s="232"/>
      <c r="D78" s="232"/>
      <c r="E78" s="232"/>
      <c r="F78" s="232"/>
      <c r="G78" s="214"/>
      <c r="H78" s="131"/>
      <c r="I78" s="232"/>
      <c r="J78" s="232"/>
      <c r="K78" s="214"/>
      <c r="L78" s="240"/>
      <c r="M78" s="229"/>
      <c r="N78" s="243"/>
      <c r="O78" s="211"/>
      <c r="P78" s="147"/>
      <c r="Q78" s="131"/>
      <c r="R78" s="131"/>
      <c r="S78" s="148"/>
      <c r="T78" s="148"/>
      <c r="U78" s="131"/>
      <c r="V78" s="134" t="str">
        <f t="shared" si="26"/>
        <v/>
      </c>
      <c r="W78" s="131"/>
      <c r="X78" s="134" t="str">
        <f t="shared" si="27"/>
        <v/>
      </c>
      <c r="Y78" s="132" t="e">
        <f t="shared" si="28"/>
        <v>#VALUE!</v>
      </c>
      <c r="Z78" s="131"/>
      <c r="AA78" s="131"/>
      <c r="AB78" s="131"/>
      <c r="AC78" s="131"/>
      <c r="AD78" s="133" t="e">
        <f t="shared" si="29"/>
        <v>#VALUE!</v>
      </c>
      <c r="AE78" s="133" t="e">
        <f t="shared" si="30"/>
        <v>#VALUE!</v>
      </c>
      <c r="AF78" s="246"/>
      <c r="AG78" s="235"/>
      <c r="AH78" s="214"/>
      <c r="AI78" s="235"/>
      <c r="AJ78" s="224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50"/>
    </row>
    <row r="79" spans="1:49" s="127" customFormat="1" ht="27" x14ac:dyDescent="0.25">
      <c r="A79" s="221"/>
      <c r="B79" s="229"/>
      <c r="C79" s="232"/>
      <c r="D79" s="232"/>
      <c r="E79" s="232"/>
      <c r="F79" s="232"/>
      <c r="G79" s="214"/>
      <c r="H79" s="131"/>
      <c r="I79" s="232"/>
      <c r="J79" s="232"/>
      <c r="K79" s="214"/>
      <c r="L79" s="240"/>
      <c r="M79" s="229"/>
      <c r="N79" s="243"/>
      <c r="O79" s="211"/>
      <c r="P79" s="147"/>
      <c r="Q79" s="131"/>
      <c r="R79" s="131"/>
      <c r="S79" s="148"/>
      <c r="T79" s="148"/>
      <c r="U79" s="131"/>
      <c r="V79" s="134" t="str">
        <f t="shared" si="26"/>
        <v/>
      </c>
      <c r="W79" s="131"/>
      <c r="X79" s="134" t="str">
        <f t="shared" si="27"/>
        <v/>
      </c>
      <c r="Y79" s="132" t="e">
        <f t="shared" si="28"/>
        <v>#VALUE!</v>
      </c>
      <c r="Z79" s="131"/>
      <c r="AA79" s="131"/>
      <c r="AB79" s="131"/>
      <c r="AC79" s="131"/>
      <c r="AD79" s="133" t="e">
        <f t="shared" si="29"/>
        <v>#VALUE!</v>
      </c>
      <c r="AE79" s="133" t="e">
        <f t="shared" si="30"/>
        <v>#VALUE!</v>
      </c>
      <c r="AF79" s="246"/>
      <c r="AG79" s="235"/>
      <c r="AH79" s="214"/>
      <c r="AI79" s="235"/>
      <c r="AJ79" s="224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50"/>
    </row>
    <row r="80" spans="1:49" s="127" customFormat="1" ht="27" x14ac:dyDescent="0.25">
      <c r="A80" s="221"/>
      <c r="B80" s="229"/>
      <c r="C80" s="232"/>
      <c r="D80" s="232"/>
      <c r="E80" s="232"/>
      <c r="F80" s="232"/>
      <c r="G80" s="214"/>
      <c r="H80" s="131"/>
      <c r="I80" s="232"/>
      <c r="J80" s="232"/>
      <c r="K80" s="214"/>
      <c r="L80" s="240"/>
      <c r="M80" s="229"/>
      <c r="N80" s="243"/>
      <c r="O80" s="211"/>
      <c r="P80" s="147"/>
      <c r="Q80" s="131"/>
      <c r="R80" s="131"/>
      <c r="S80" s="148"/>
      <c r="T80" s="148"/>
      <c r="U80" s="131"/>
      <c r="V80" s="134" t="str">
        <f t="shared" si="26"/>
        <v/>
      </c>
      <c r="W80" s="131"/>
      <c r="X80" s="134" t="str">
        <f t="shared" si="27"/>
        <v/>
      </c>
      <c r="Y80" s="132" t="e">
        <f t="shared" si="28"/>
        <v>#VALUE!</v>
      </c>
      <c r="Z80" s="131"/>
      <c r="AA80" s="131"/>
      <c r="AB80" s="131"/>
      <c r="AC80" s="131"/>
      <c r="AD80" s="133" t="e">
        <f t="shared" si="29"/>
        <v>#VALUE!</v>
      </c>
      <c r="AE80" s="133" t="e">
        <f t="shared" si="30"/>
        <v>#VALUE!</v>
      </c>
      <c r="AF80" s="246"/>
      <c r="AG80" s="235"/>
      <c r="AH80" s="214"/>
      <c r="AI80" s="235"/>
      <c r="AJ80" s="224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50"/>
    </row>
    <row r="81" spans="1:49" s="127" customFormat="1" ht="27" x14ac:dyDescent="0.25">
      <c r="A81" s="226"/>
      <c r="B81" s="230"/>
      <c r="C81" s="233"/>
      <c r="D81" s="233"/>
      <c r="E81" s="233"/>
      <c r="F81" s="233"/>
      <c r="G81" s="215"/>
      <c r="H81" s="139"/>
      <c r="I81" s="233"/>
      <c r="J81" s="233"/>
      <c r="K81" s="215"/>
      <c r="L81" s="241"/>
      <c r="M81" s="230"/>
      <c r="N81" s="244"/>
      <c r="O81" s="212"/>
      <c r="P81" s="137"/>
      <c r="Q81" s="139"/>
      <c r="R81" s="139"/>
      <c r="S81" s="123"/>
      <c r="T81" s="123"/>
      <c r="U81" s="139"/>
      <c r="V81" s="143" t="str">
        <f t="shared" si="26"/>
        <v/>
      </c>
      <c r="W81" s="139"/>
      <c r="X81" s="143" t="str">
        <f t="shared" si="27"/>
        <v/>
      </c>
      <c r="Y81" s="124" t="e">
        <f t="shared" si="28"/>
        <v>#VALUE!</v>
      </c>
      <c r="Z81" s="139"/>
      <c r="AA81" s="139"/>
      <c r="AB81" s="139"/>
      <c r="AC81" s="139"/>
      <c r="AD81" s="145" t="e">
        <f t="shared" si="29"/>
        <v>#VALUE!</v>
      </c>
      <c r="AE81" s="145" t="e">
        <f t="shared" si="30"/>
        <v>#VALUE!</v>
      </c>
      <c r="AF81" s="247"/>
      <c r="AG81" s="236"/>
      <c r="AH81" s="215"/>
      <c r="AI81" s="236"/>
      <c r="AJ81" s="225"/>
      <c r="AK81" s="125"/>
      <c r="AL81" s="125"/>
      <c r="AM81" s="125"/>
      <c r="AN81" s="125"/>
      <c r="AO81" s="125"/>
      <c r="AP81" s="125"/>
      <c r="AQ81" s="125"/>
      <c r="AR81" s="125"/>
      <c r="AS81" s="125"/>
      <c r="AT81" s="125"/>
      <c r="AU81" s="125"/>
      <c r="AV81" s="125"/>
      <c r="AW81" s="126"/>
    </row>
    <row r="82" spans="1:49" s="127" customFormat="1" ht="27" x14ac:dyDescent="0.25">
      <c r="A82" s="219"/>
      <c r="B82" s="227"/>
      <c r="C82" s="231"/>
      <c r="D82" s="231"/>
      <c r="E82" s="231"/>
      <c r="F82" s="231"/>
      <c r="G82" s="213" t="str">
        <f>IF(F82="","",CONCATENATE("Posibilidad de ",LOWER(F82)," por ",LOWER(D82)," debido a ",LOWER(E82), " en ", LOWER(C82)))</f>
        <v/>
      </c>
      <c r="H82" s="138"/>
      <c r="I82" s="231"/>
      <c r="J82" s="231"/>
      <c r="K82" s="213" t="str">
        <f>IF(F82="","",IF(J82&gt;5000,"Muy Alta",IF(J82&gt;500,"Alta",IF(J82&gt;24,"Media",IF(J82&gt;2,"Baja",IF(J82&gt;0,"Muy Baja",""))))))</f>
        <v/>
      </c>
      <c r="L82" s="239" t="str">
        <f>IF(K82="Muy Alta","100%",IF(K82="Alta","80%",IF(K82="Media","60%",IF(K82="Baja","40%",IF(K82="Muy Baja","20%","")))))</f>
        <v/>
      </c>
      <c r="M82" s="227"/>
      <c r="N82" s="242" t="str">
        <f>IF(M82="Catastrófico","100%",IF(M82="Mayor","80%",IF(M82="Moderado","60%",IF(M82="Menor","40%",IF(M82="Leve","20%","")))))</f>
        <v/>
      </c>
      <c r="O82" s="210" t="str">
        <f>IF(K82&lt;&gt;"",IF(M82&lt;&gt;"",
IF(AND(K82 = "Muy Baja",M82 = "Leve"), "Bajo",
IF(AND(K82 = "Muy Baja",M82 = "Menor"), "Bajo",
IF(AND(K82 = "Muy Baja",M82 = "Moderado"), "Moderado",
IF(AND(K82 = "Muy Baja",M82 = "Mayor"), "Alto",
IF(AND(K82 = "Muy Baja",M82 = "Catastrófico"), "Extremo",
IF(AND(K82 = "Baja",M82 = "Leve"), "Bajo",
IF(AND(K82 = "Baja",M82 = "Menor"), "Moderado",
IF(AND(K82 = "Baja",M82 = "Moderado"), "Moderado",
IF(AND(K82 = "Baja",M82 = "Mayor"), "Alto",
IF(AND(K82 = "Baja",M82 = "Catastrófico"), "Extremo",
IF(AND(K82 = "Media",M82 = "Leve"), "Moderado",
IF(AND(K82 = "Media",M82 = "Menor"), "Moderado",
IF(AND(K82 = "Media",M82 = "Moderado"), " Moderado",
IF(AND(K82 = "Media",M82 = "Mayor"), "Alto",
IF(AND(K82 = "Media",M82 = "Catastrófico"), "Extremo",
IF(AND(K82 = "Alta",M82 = "Leve"), "Moderado",
IF(AND(K82 = "Alta",M82 = "Menor"), "Moderado",
IF(AND(K82 = "Alta",M82 = "Moderado"), "Alto",
IF(AND(K82 = "Alta",M82 = "Mayor"), "Alto",
IF(AND(K82 = "Alta",M82 = "Catastrófico"), "Extremo",
IF(AND(K82 = "Muy Alta",M82 = "Leve"), "Alto",
IF(AND(K82 = "Muy Alta",M82 = "Menor"), "Alto",
IF(AND(K82 = "Muy Alta",M82 = "Moderado"), "Alto",
IF(AND(K82 = "Muy Alta",M82 = "Mayor"), "Alto",
IF(AND(K82 = "Muy Alta",M82 = "Catastrófico"), "Extremo",
))))))))))))))))))))))))),"N/A"),"N/A")</f>
        <v>N/A</v>
      </c>
      <c r="P82" s="136"/>
      <c r="Q82" s="138"/>
      <c r="R82" s="138"/>
      <c r="S82" s="119"/>
      <c r="T82" s="119"/>
      <c r="U82" s="138"/>
      <c r="V82" s="142" t="str">
        <f>IF(U82="","",IF(U82="Preventivo",25%,IF(U82="Detectivo",15%,IF(U82="Correctivo",10%))))</f>
        <v/>
      </c>
      <c r="W82" s="138"/>
      <c r="X82" s="142" t="str">
        <f>IF(W82="","",IF(W82="Automático",25%,IF(W82="Manual",15%)))</f>
        <v/>
      </c>
      <c r="Y82" s="120" t="e">
        <f>V82+X82</f>
        <v>#VALUE!</v>
      </c>
      <c r="Z82" s="138"/>
      <c r="AA82" s="138"/>
      <c r="AB82" s="138"/>
      <c r="AC82" s="138"/>
      <c r="AD82" s="144" t="e">
        <f>IF(S82="x",L82-(L82*Y82),L82-0)</f>
        <v>#VALUE!</v>
      </c>
      <c r="AE82" s="144" t="e">
        <f>IF(T82="x",N82-(N82*Y82),N82-0)</f>
        <v>#VALUE!</v>
      </c>
      <c r="AF82" s="245" t="e">
        <f>IF(AND(AG82&lt;=100%,AG82&gt;80%),"Muy alta",IF(AND(AG82&lt;=80%,AG82&gt;60%),"Alta",IF(AND(AG82&lt;=60%,AG82&gt;40%),"Media",IF(AND(AG82&lt;=40%,AG82&gt;20%),"Baja",IF(AND(AG82&lt;=20%,AG82&gt;=0%),"Muy Baja")))))</f>
        <v>#VALUE!</v>
      </c>
      <c r="AG82" s="234" t="e">
        <f>AD89</f>
        <v>#VALUE!</v>
      </c>
      <c r="AH82" s="213" t="e">
        <f>IF(AND(AI82&lt;=100%,AI82&gt;80%),"Catastrófico",IF(AND(AI82&lt;=80%,AI82&gt;60%),"Mayor",IF(AND(AI82&lt;=60%,AI82&gt;40%),"Moderado",IF(AND(AI82&lt;=40%,AI82&gt;20%),"Menor",IF(AND(AI82&lt;=20%,AI82&gt;=0%),"Leve")))))</f>
        <v>#VALUE!</v>
      </c>
      <c r="AI82" s="234" t="e">
        <f>AE89</f>
        <v>#VALUE!</v>
      </c>
      <c r="AJ82" s="223" t="e">
        <f>IF(AF82&lt;&gt;"",IF(AH82&lt;&gt;"",
IF(AND(AF82 = "Muy Baja",AH82 = "Leve"), "Bajo",
IF(AND(AF82 = "Muy Baja",AH82 = "Menor"), "Bajo",
IF(AND(AF82 = "Muy Baja",AH82 = "Moderado"), "Moderado",
IF(AND(AF82 = "Muy Baja",AH82 = "Mayor"), "Alto",
IF(AND(AF82 = "Muy Baja",AH82 = "Catastrófico"), "Extremo",
IF(AND(AF82 = "Baja",AH82 = "Leve"), "Bajo",
IF(AND(AF82 = "Baja",AH82 = "Menor"), "Moderado",
IF(AND(AF82 = "Baja",AH82 = "Moderado"), "Moderado",
IF(AND(AF82 = "Baja",AH82 = "Mayor"), "Alto",
IF(AND(AF82 = "Baja",AH82 = "Catastrófico"), "Extremo",
IF(AND(AF82= "Media",AH82 = "Leve"), "Moderado",
IF(AND(AF82 = "Media",AH82 = "Menor"), "Moderado",
IF(AND(AF82 = "Media",AH82 = "Moderado"), " Moderado",
IF(AND(AF82 = "Media",AH82 = "Mayor"), "Alto",
IF(AND(AF82 = "Media",AH82 = "Catastrófico"), "Extremo",
IF(AND(AF82 = "Alta",AH82 = "Leve"), "Moderado",
IF(AND(AF82 = "Alta",AH82 = "Menor"), "Moderado",
IF(AND(AF82 = "Alta",AH82 = "Moderado"), "Alto",
IF(AND(AF82 = "Alta",AH82 = "Mayor"), "Alto",
IF(AND(AF82 = "Alta",AH82 = "Catastrófico"), "Extremo",
IF(AND(AF82 = "Muy Alta",AH82 = "Leve"), "Alto",
IF(AND(AF82 = "Muy Alta",AH82 = "Menor"), "Alto",
IF(AND(AF82 = "Muy Alta",AH82 = "Moderado"), "Alto",
IF(AND(AF82 = "Muy Alta",AH82 = "Mayor"), "Alto",
IF(AND(AF82 = "Muy Alta",AH82 = "Catastrófico"), "Extremo",
))))))))))))))))))))))))),"N/A"),"N/A")</f>
        <v>#VALUE!</v>
      </c>
      <c r="AK82" s="121"/>
      <c r="AL82" s="121"/>
      <c r="AM82" s="121"/>
      <c r="AN82" s="121"/>
      <c r="AO82" s="121"/>
      <c r="AP82" s="121"/>
      <c r="AQ82" s="121"/>
      <c r="AR82" s="121"/>
      <c r="AS82" s="121"/>
      <c r="AT82" s="121"/>
      <c r="AU82" s="121"/>
      <c r="AV82" s="121"/>
      <c r="AW82" s="122"/>
    </row>
    <row r="83" spans="1:49" s="127" customFormat="1" ht="27" x14ac:dyDescent="0.25">
      <c r="A83" s="221"/>
      <c r="B83" s="229"/>
      <c r="C83" s="232"/>
      <c r="D83" s="232"/>
      <c r="E83" s="232"/>
      <c r="F83" s="232"/>
      <c r="G83" s="214"/>
      <c r="H83" s="131"/>
      <c r="I83" s="232"/>
      <c r="J83" s="232"/>
      <c r="K83" s="214"/>
      <c r="L83" s="240"/>
      <c r="M83" s="229"/>
      <c r="N83" s="243"/>
      <c r="O83" s="211"/>
      <c r="P83" s="147"/>
      <c r="Q83" s="131"/>
      <c r="R83" s="131"/>
      <c r="S83" s="148"/>
      <c r="T83" s="148"/>
      <c r="U83" s="131"/>
      <c r="V83" s="134" t="str">
        <f t="shared" ref="V83:V89" si="31">IF(U83="","",IF(U83="Preventivo",25%,IF(U83="Detectivo",15%,IF(U83="Correctivo",10%))))</f>
        <v/>
      </c>
      <c r="W83" s="131"/>
      <c r="X83" s="134" t="str">
        <f t="shared" ref="X83:X89" si="32">IF(W83="","",IF(W83="Automático",25%,IF(W83="Manual",15%)))</f>
        <v/>
      </c>
      <c r="Y83" s="132" t="e">
        <f t="shared" ref="Y83:Y89" si="33">V83+X83</f>
        <v>#VALUE!</v>
      </c>
      <c r="Z83" s="131"/>
      <c r="AA83" s="131"/>
      <c r="AB83" s="131"/>
      <c r="AC83" s="131"/>
      <c r="AD83" s="133" t="e">
        <f t="shared" ref="AD83:AD89" si="34">IF(S83="x",AD82-(Y83*AD82),AD82-0)</f>
        <v>#VALUE!</v>
      </c>
      <c r="AE83" s="133" t="e">
        <f t="shared" ref="AE83:AE89" si="35">IF(T83="x",AE82-(Y83*AE82),AE82-0)</f>
        <v>#VALUE!</v>
      </c>
      <c r="AF83" s="246"/>
      <c r="AG83" s="235"/>
      <c r="AH83" s="214"/>
      <c r="AI83" s="235"/>
      <c r="AJ83" s="224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50"/>
    </row>
    <row r="84" spans="1:49" s="127" customFormat="1" ht="27" x14ac:dyDescent="0.25">
      <c r="A84" s="221"/>
      <c r="B84" s="229"/>
      <c r="C84" s="232"/>
      <c r="D84" s="232"/>
      <c r="E84" s="232"/>
      <c r="F84" s="232"/>
      <c r="G84" s="214"/>
      <c r="H84" s="131"/>
      <c r="I84" s="232"/>
      <c r="J84" s="232"/>
      <c r="K84" s="214"/>
      <c r="L84" s="240"/>
      <c r="M84" s="229"/>
      <c r="N84" s="243"/>
      <c r="O84" s="211"/>
      <c r="P84" s="147"/>
      <c r="Q84" s="131"/>
      <c r="R84" s="131"/>
      <c r="S84" s="148"/>
      <c r="T84" s="148"/>
      <c r="U84" s="131"/>
      <c r="V84" s="134" t="str">
        <f t="shared" si="31"/>
        <v/>
      </c>
      <c r="W84" s="131"/>
      <c r="X84" s="134" t="str">
        <f t="shared" si="32"/>
        <v/>
      </c>
      <c r="Y84" s="132" t="e">
        <f t="shared" si="33"/>
        <v>#VALUE!</v>
      </c>
      <c r="Z84" s="131"/>
      <c r="AA84" s="131"/>
      <c r="AB84" s="131"/>
      <c r="AC84" s="131"/>
      <c r="AD84" s="133" t="e">
        <f t="shared" si="34"/>
        <v>#VALUE!</v>
      </c>
      <c r="AE84" s="133" t="e">
        <f t="shared" si="35"/>
        <v>#VALUE!</v>
      </c>
      <c r="AF84" s="246"/>
      <c r="AG84" s="235"/>
      <c r="AH84" s="214"/>
      <c r="AI84" s="235"/>
      <c r="AJ84" s="224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50"/>
    </row>
    <row r="85" spans="1:49" s="127" customFormat="1" ht="27" x14ac:dyDescent="0.25">
      <c r="A85" s="221"/>
      <c r="B85" s="229"/>
      <c r="C85" s="232"/>
      <c r="D85" s="232"/>
      <c r="E85" s="232"/>
      <c r="F85" s="232"/>
      <c r="G85" s="214"/>
      <c r="H85" s="131"/>
      <c r="I85" s="232"/>
      <c r="J85" s="232"/>
      <c r="K85" s="214"/>
      <c r="L85" s="240"/>
      <c r="M85" s="229"/>
      <c r="N85" s="243"/>
      <c r="O85" s="211"/>
      <c r="P85" s="147"/>
      <c r="Q85" s="131"/>
      <c r="R85" s="131"/>
      <c r="S85" s="148"/>
      <c r="T85" s="148"/>
      <c r="U85" s="131"/>
      <c r="V85" s="134" t="str">
        <f t="shared" si="31"/>
        <v/>
      </c>
      <c r="W85" s="131"/>
      <c r="X85" s="134" t="str">
        <f t="shared" si="32"/>
        <v/>
      </c>
      <c r="Y85" s="132" t="e">
        <f t="shared" si="33"/>
        <v>#VALUE!</v>
      </c>
      <c r="Z85" s="131"/>
      <c r="AA85" s="131"/>
      <c r="AB85" s="131"/>
      <c r="AC85" s="131"/>
      <c r="AD85" s="133" t="e">
        <f t="shared" si="34"/>
        <v>#VALUE!</v>
      </c>
      <c r="AE85" s="133" t="e">
        <f t="shared" si="35"/>
        <v>#VALUE!</v>
      </c>
      <c r="AF85" s="246"/>
      <c r="AG85" s="235"/>
      <c r="AH85" s="214"/>
      <c r="AI85" s="235"/>
      <c r="AJ85" s="224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50"/>
    </row>
    <row r="86" spans="1:49" s="127" customFormat="1" ht="27" x14ac:dyDescent="0.25">
      <c r="A86" s="221"/>
      <c r="B86" s="229"/>
      <c r="C86" s="232"/>
      <c r="D86" s="232"/>
      <c r="E86" s="232"/>
      <c r="F86" s="232"/>
      <c r="G86" s="214"/>
      <c r="H86" s="131"/>
      <c r="I86" s="232"/>
      <c r="J86" s="232"/>
      <c r="K86" s="214"/>
      <c r="L86" s="240"/>
      <c r="M86" s="229"/>
      <c r="N86" s="243"/>
      <c r="O86" s="211"/>
      <c r="P86" s="147"/>
      <c r="Q86" s="131"/>
      <c r="R86" s="131"/>
      <c r="S86" s="148"/>
      <c r="T86" s="148"/>
      <c r="U86" s="131"/>
      <c r="V86" s="134" t="str">
        <f t="shared" si="31"/>
        <v/>
      </c>
      <c r="W86" s="131"/>
      <c r="X86" s="134" t="str">
        <f t="shared" si="32"/>
        <v/>
      </c>
      <c r="Y86" s="132" t="e">
        <f t="shared" si="33"/>
        <v>#VALUE!</v>
      </c>
      <c r="Z86" s="131"/>
      <c r="AA86" s="131"/>
      <c r="AB86" s="131"/>
      <c r="AC86" s="131"/>
      <c r="AD86" s="133" t="e">
        <f t="shared" si="34"/>
        <v>#VALUE!</v>
      </c>
      <c r="AE86" s="133" t="e">
        <f t="shared" si="35"/>
        <v>#VALUE!</v>
      </c>
      <c r="AF86" s="246"/>
      <c r="AG86" s="235"/>
      <c r="AH86" s="214"/>
      <c r="AI86" s="235"/>
      <c r="AJ86" s="224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50"/>
    </row>
    <row r="87" spans="1:49" s="127" customFormat="1" ht="27" x14ac:dyDescent="0.25">
      <c r="A87" s="221"/>
      <c r="B87" s="229"/>
      <c r="C87" s="232"/>
      <c r="D87" s="232"/>
      <c r="E87" s="232"/>
      <c r="F87" s="232"/>
      <c r="G87" s="214"/>
      <c r="H87" s="131"/>
      <c r="I87" s="232"/>
      <c r="J87" s="232"/>
      <c r="K87" s="214"/>
      <c r="L87" s="240"/>
      <c r="M87" s="229"/>
      <c r="N87" s="243"/>
      <c r="O87" s="211"/>
      <c r="P87" s="147"/>
      <c r="Q87" s="131"/>
      <c r="R87" s="131"/>
      <c r="S87" s="148"/>
      <c r="T87" s="148"/>
      <c r="U87" s="131"/>
      <c r="V87" s="134" t="str">
        <f t="shared" si="31"/>
        <v/>
      </c>
      <c r="W87" s="131"/>
      <c r="X87" s="134" t="str">
        <f t="shared" si="32"/>
        <v/>
      </c>
      <c r="Y87" s="132" t="e">
        <f t="shared" si="33"/>
        <v>#VALUE!</v>
      </c>
      <c r="Z87" s="131"/>
      <c r="AA87" s="131"/>
      <c r="AB87" s="131"/>
      <c r="AC87" s="131"/>
      <c r="AD87" s="133" t="e">
        <f t="shared" si="34"/>
        <v>#VALUE!</v>
      </c>
      <c r="AE87" s="133" t="e">
        <f t="shared" si="35"/>
        <v>#VALUE!</v>
      </c>
      <c r="AF87" s="246"/>
      <c r="AG87" s="235"/>
      <c r="AH87" s="214"/>
      <c r="AI87" s="235"/>
      <c r="AJ87" s="224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50"/>
    </row>
    <row r="88" spans="1:49" s="127" customFormat="1" ht="27" x14ac:dyDescent="0.25">
      <c r="A88" s="221"/>
      <c r="B88" s="229"/>
      <c r="C88" s="232"/>
      <c r="D88" s="232"/>
      <c r="E88" s="232"/>
      <c r="F88" s="232"/>
      <c r="G88" s="214"/>
      <c r="H88" s="131"/>
      <c r="I88" s="232"/>
      <c r="J88" s="232"/>
      <c r="K88" s="214"/>
      <c r="L88" s="240"/>
      <c r="M88" s="229"/>
      <c r="N88" s="243"/>
      <c r="O88" s="211"/>
      <c r="P88" s="147"/>
      <c r="Q88" s="131"/>
      <c r="R88" s="131"/>
      <c r="S88" s="148"/>
      <c r="T88" s="148"/>
      <c r="U88" s="131"/>
      <c r="V88" s="134" t="str">
        <f t="shared" si="31"/>
        <v/>
      </c>
      <c r="W88" s="131"/>
      <c r="X88" s="134" t="str">
        <f t="shared" si="32"/>
        <v/>
      </c>
      <c r="Y88" s="132" t="e">
        <f t="shared" si="33"/>
        <v>#VALUE!</v>
      </c>
      <c r="Z88" s="131"/>
      <c r="AA88" s="131"/>
      <c r="AB88" s="131"/>
      <c r="AC88" s="131"/>
      <c r="AD88" s="133" t="e">
        <f t="shared" si="34"/>
        <v>#VALUE!</v>
      </c>
      <c r="AE88" s="133" t="e">
        <f t="shared" si="35"/>
        <v>#VALUE!</v>
      </c>
      <c r="AF88" s="246"/>
      <c r="AG88" s="235"/>
      <c r="AH88" s="214"/>
      <c r="AI88" s="235"/>
      <c r="AJ88" s="224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50"/>
    </row>
    <row r="89" spans="1:49" s="127" customFormat="1" ht="27" x14ac:dyDescent="0.25">
      <c r="A89" s="226"/>
      <c r="B89" s="230"/>
      <c r="C89" s="233"/>
      <c r="D89" s="233"/>
      <c r="E89" s="233"/>
      <c r="F89" s="233"/>
      <c r="G89" s="215"/>
      <c r="H89" s="139"/>
      <c r="I89" s="233"/>
      <c r="J89" s="233"/>
      <c r="K89" s="215"/>
      <c r="L89" s="241"/>
      <c r="M89" s="230"/>
      <c r="N89" s="244"/>
      <c r="O89" s="212"/>
      <c r="P89" s="137"/>
      <c r="Q89" s="139"/>
      <c r="R89" s="139"/>
      <c r="S89" s="123"/>
      <c r="T89" s="123"/>
      <c r="U89" s="139"/>
      <c r="V89" s="143" t="str">
        <f t="shared" si="31"/>
        <v/>
      </c>
      <c r="W89" s="139"/>
      <c r="X89" s="143" t="str">
        <f t="shared" si="32"/>
        <v/>
      </c>
      <c r="Y89" s="124" t="e">
        <f t="shared" si="33"/>
        <v>#VALUE!</v>
      </c>
      <c r="Z89" s="139"/>
      <c r="AA89" s="139"/>
      <c r="AB89" s="139"/>
      <c r="AC89" s="139"/>
      <c r="AD89" s="145" t="e">
        <f t="shared" si="34"/>
        <v>#VALUE!</v>
      </c>
      <c r="AE89" s="145" t="e">
        <f t="shared" si="35"/>
        <v>#VALUE!</v>
      </c>
      <c r="AF89" s="247"/>
      <c r="AG89" s="236"/>
      <c r="AH89" s="215"/>
      <c r="AI89" s="236"/>
      <c r="AJ89" s="2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6"/>
    </row>
    <row r="90" spans="1:49" s="127" customFormat="1" ht="27" x14ac:dyDescent="0.25">
      <c r="A90" s="219"/>
      <c r="B90" s="227"/>
      <c r="C90" s="231"/>
      <c r="D90" s="231"/>
      <c r="E90" s="231"/>
      <c r="F90" s="231"/>
      <c r="G90" s="213" t="str">
        <f>IF(F90="","",CONCATENATE("Posibilidad de ",LOWER(F90)," por ",LOWER(D90)," debido a ",LOWER(E90), " en ", LOWER(C90)))</f>
        <v/>
      </c>
      <c r="H90" s="138"/>
      <c r="I90" s="231"/>
      <c r="J90" s="231"/>
      <c r="K90" s="213" t="str">
        <f>IF(F90="","",IF(J90&gt;5000,"Muy Alta",IF(J90&gt;500,"Alta",IF(J90&gt;24,"Media",IF(J90&gt;2,"Baja",IF(J90&gt;0,"Muy Baja",""))))))</f>
        <v/>
      </c>
      <c r="L90" s="239" t="str">
        <f>IF(K90="Muy Alta","100%",IF(K90="Alta","80%",IF(K90="Media","60%",IF(K90="Baja","40%",IF(K90="Muy Baja","20%","")))))</f>
        <v/>
      </c>
      <c r="M90" s="227"/>
      <c r="N90" s="242" t="str">
        <f>IF(M90="Catastrófico","100%",IF(M90="Mayor","80%",IF(M90="Moderado","60%",IF(M90="Menor","40%",IF(M90="Leve","20%","")))))</f>
        <v/>
      </c>
      <c r="O90" s="210" t="str">
        <f>IF(K90&lt;&gt;"",IF(M90&lt;&gt;"",
IF(AND(K90 = "Muy Baja",M90 = "Leve"), "Bajo",
IF(AND(K90 = "Muy Baja",M90 = "Menor"), "Bajo",
IF(AND(K90 = "Muy Baja",M90 = "Moderado"), "Moderado",
IF(AND(K90 = "Muy Baja",M90 = "Mayor"), "Alto",
IF(AND(K90 = "Muy Baja",M90 = "Catastrófico"), "Extremo",
IF(AND(K90 = "Baja",M90 = "Leve"), "Bajo",
IF(AND(K90 = "Baja",M90 = "Menor"), "Moderado",
IF(AND(K90 = "Baja",M90 = "Moderado"), "Moderado",
IF(AND(K90 = "Baja",M90 = "Mayor"), "Alto",
IF(AND(K90 = "Baja",M90 = "Catastrófico"), "Extremo",
IF(AND(K90 = "Media",M90 = "Leve"), "Moderado",
IF(AND(K90 = "Media",M90 = "Menor"), "Moderado",
IF(AND(K90 = "Media",M90 = "Moderado"), " Moderado",
IF(AND(K90 = "Media",M90 = "Mayor"), "Alto",
IF(AND(K90 = "Media",M90 = "Catastrófico"), "Extremo",
IF(AND(K90 = "Alta",M90 = "Leve"), "Moderado",
IF(AND(K90 = "Alta",M90 = "Menor"), "Moderado",
IF(AND(K90 = "Alta",M90 = "Moderado"), "Alto",
IF(AND(K90 = "Alta",M90 = "Mayor"), "Alto",
IF(AND(K90 = "Alta",M90 = "Catastrófico"), "Extremo",
IF(AND(K90 = "Muy Alta",M90 = "Leve"), "Alto",
IF(AND(K90 = "Muy Alta",M90 = "Menor"), "Alto",
IF(AND(K90 = "Muy Alta",M90 = "Moderado"), "Alto",
IF(AND(K90 = "Muy Alta",M90 = "Mayor"), "Alto",
IF(AND(K90 = "Muy Alta",M90 = "Catastrófico"), "Extremo",
))))))))))))))))))))))))),"N/A"),"N/A")</f>
        <v>N/A</v>
      </c>
      <c r="P90" s="136"/>
      <c r="Q90" s="138"/>
      <c r="R90" s="138"/>
      <c r="S90" s="119"/>
      <c r="T90" s="119"/>
      <c r="U90" s="138"/>
      <c r="V90" s="142" t="str">
        <f>IF(U90="","",IF(U90="Preventivo",25%,IF(U90="Detectivo",15%,IF(U90="Correctivo",10%))))</f>
        <v/>
      </c>
      <c r="W90" s="138"/>
      <c r="X90" s="142" t="str">
        <f>IF(W90="","",IF(W90="Automático",25%,IF(W90="Manual",15%)))</f>
        <v/>
      </c>
      <c r="Y90" s="120" t="e">
        <f>V90+X90</f>
        <v>#VALUE!</v>
      </c>
      <c r="Z90" s="138"/>
      <c r="AA90" s="138"/>
      <c r="AB90" s="138"/>
      <c r="AC90" s="138"/>
      <c r="AD90" s="144" t="e">
        <f>IF(S90="x",L90-(L90*Y90),L90-0)</f>
        <v>#VALUE!</v>
      </c>
      <c r="AE90" s="144" t="e">
        <f>IF(T90="x",N90-(N90*Y90),N90-0)</f>
        <v>#VALUE!</v>
      </c>
      <c r="AF90" s="245" t="e">
        <f>IF(AND(AG90&lt;=100%,AG90&gt;80%),"Muy alta",IF(AND(AG90&lt;=80%,AG90&gt;60%),"Alta",IF(AND(AG90&lt;=60%,AG90&gt;40%),"Media",IF(AND(AG90&lt;=40%,AG90&gt;20%),"Baja",IF(AND(AG90&lt;=20%,AG90&gt;=0%),"Muy Baja")))))</f>
        <v>#VALUE!</v>
      </c>
      <c r="AG90" s="234" t="e">
        <f>AD97</f>
        <v>#VALUE!</v>
      </c>
      <c r="AH90" s="213" t="e">
        <f>IF(AND(AI90&lt;=100%,AI90&gt;80%),"Catastrófico",IF(AND(AI90&lt;=80%,AI90&gt;60%),"Mayor",IF(AND(AI90&lt;=60%,AI90&gt;40%),"Moderado",IF(AND(AI90&lt;=40%,AI90&gt;20%),"Menor",IF(AND(AI90&lt;=20%,AI90&gt;=0%),"Leve")))))</f>
        <v>#VALUE!</v>
      </c>
      <c r="AI90" s="234" t="e">
        <f>AE97</f>
        <v>#VALUE!</v>
      </c>
      <c r="AJ90" s="223" t="e">
        <f>IF(AF90&lt;&gt;"",IF(AH90&lt;&gt;"",
IF(AND(AF90 = "Muy Baja",AH90 = "Leve"), "Bajo",
IF(AND(AF90 = "Muy Baja",AH90 = "Menor"), "Bajo",
IF(AND(AF90 = "Muy Baja",AH90 = "Moderado"), "Moderado",
IF(AND(AF90 = "Muy Baja",AH90 = "Mayor"), "Alto",
IF(AND(AF90 = "Muy Baja",AH90 = "Catastrófico"), "Extremo",
IF(AND(AF90 = "Baja",AH90 = "Leve"), "Bajo",
IF(AND(AF90 = "Baja",AH90 = "Menor"), "Moderado",
IF(AND(AF90 = "Baja",AH90 = "Moderado"), "Moderado",
IF(AND(AF90 = "Baja",AH90 = "Mayor"), "Alto",
IF(AND(AF90 = "Baja",AH90 = "Catastrófico"), "Extremo",
IF(AND(AF90= "Media",AH90 = "Leve"), "Moderado",
IF(AND(AF90 = "Media",AH90 = "Menor"), "Moderado",
IF(AND(AF90 = "Media",AH90 = "Moderado"), " Moderado",
IF(AND(AF90 = "Media",AH90 = "Mayor"), "Alto",
IF(AND(AF90 = "Media",AH90 = "Catastrófico"), "Extremo",
IF(AND(AF90 = "Alta",AH90 = "Leve"), "Moderado",
IF(AND(AF90 = "Alta",AH90 = "Menor"), "Moderado",
IF(AND(AF90 = "Alta",AH90 = "Moderado"), "Alto",
IF(AND(AF90 = "Alta",AH90 = "Mayor"), "Alto",
IF(AND(AF90 = "Alta",AH90 = "Catastrófico"), "Extremo",
IF(AND(AF90 = "Muy Alta",AH90 = "Leve"), "Alto",
IF(AND(AF90 = "Muy Alta",AH90 = "Menor"), "Alto",
IF(AND(AF90 = "Muy Alta",AH90 = "Moderado"), "Alto",
IF(AND(AF90 = "Muy Alta",AH90 = "Mayor"), "Alto",
IF(AND(AF90 = "Muy Alta",AH90 = "Catastrófico"), "Extremo",
))))))))))))))))))))))))),"N/A"),"N/A")</f>
        <v>#VALUE!</v>
      </c>
      <c r="AK90" s="121"/>
      <c r="AL90" s="121"/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2"/>
    </row>
    <row r="91" spans="1:49" s="127" customFormat="1" ht="27" x14ac:dyDescent="0.25">
      <c r="A91" s="221"/>
      <c r="B91" s="229"/>
      <c r="C91" s="232"/>
      <c r="D91" s="232"/>
      <c r="E91" s="232"/>
      <c r="F91" s="232"/>
      <c r="G91" s="214"/>
      <c r="H91" s="131"/>
      <c r="I91" s="232"/>
      <c r="J91" s="232"/>
      <c r="K91" s="214"/>
      <c r="L91" s="240"/>
      <c r="M91" s="229"/>
      <c r="N91" s="243"/>
      <c r="O91" s="211"/>
      <c r="P91" s="147"/>
      <c r="Q91" s="131"/>
      <c r="R91" s="131"/>
      <c r="S91" s="148"/>
      <c r="T91" s="148"/>
      <c r="U91" s="131"/>
      <c r="V91" s="134" t="str">
        <f t="shared" ref="V91:V97" si="36">IF(U91="","",IF(U91="Preventivo",25%,IF(U91="Detectivo",15%,IF(U91="Correctivo",10%))))</f>
        <v/>
      </c>
      <c r="W91" s="131"/>
      <c r="X91" s="134" t="str">
        <f t="shared" ref="X91:X97" si="37">IF(W91="","",IF(W91="Automático",25%,IF(W91="Manual",15%)))</f>
        <v/>
      </c>
      <c r="Y91" s="132" t="e">
        <f t="shared" ref="Y91:Y97" si="38">V91+X91</f>
        <v>#VALUE!</v>
      </c>
      <c r="Z91" s="131"/>
      <c r="AA91" s="131"/>
      <c r="AB91" s="131"/>
      <c r="AC91" s="131"/>
      <c r="AD91" s="133" t="e">
        <f t="shared" ref="AD91:AD97" si="39">IF(S91="x",AD90-(Y91*AD90),AD90-0)</f>
        <v>#VALUE!</v>
      </c>
      <c r="AE91" s="133" t="e">
        <f t="shared" ref="AE91:AE97" si="40">IF(T91="x",AE90-(Y91*AE90),AE90-0)</f>
        <v>#VALUE!</v>
      </c>
      <c r="AF91" s="246"/>
      <c r="AG91" s="235"/>
      <c r="AH91" s="214"/>
      <c r="AI91" s="235"/>
      <c r="AJ91" s="224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50"/>
    </row>
    <row r="92" spans="1:49" s="127" customFormat="1" ht="27" x14ac:dyDescent="0.25">
      <c r="A92" s="221"/>
      <c r="B92" s="229"/>
      <c r="C92" s="232"/>
      <c r="D92" s="232"/>
      <c r="E92" s="232"/>
      <c r="F92" s="232"/>
      <c r="G92" s="214"/>
      <c r="H92" s="131"/>
      <c r="I92" s="232"/>
      <c r="J92" s="232"/>
      <c r="K92" s="214"/>
      <c r="L92" s="240"/>
      <c r="M92" s="229"/>
      <c r="N92" s="243"/>
      <c r="O92" s="211"/>
      <c r="P92" s="147"/>
      <c r="Q92" s="131"/>
      <c r="R92" s="131"/>
      <c r="S92" s="148"/>
      <c r="T92" s="148"/>
      <c r="U92" s="131"/>
      <c r="V92" s="134" t="str">
        <f t="shared" si="36"/>
        <v/>
      </c>
      <c r="W92" s="131"/>
      <c r="X92" s="134" t="str">
        <f t="shared" si="37"/>
        <v/>
      </c>
      <c r="Y92" s="132" t="e">
        <f t="shared" si="38"/>
        <v>#VALUE!</v>
      </c>
      <c r="Z92" s="131"/>
      <c r="AA92" s="131"/>
      <c r="AB92" s="131"/>
      <c r="AC92" s="131"/>
      <c r="AD92" s="133" t="e">
        <f t="shared" si="39"/>
        <v>#VALUE!</v>
      </c>
      <c r="AE92" s="133" t="e">
        <f t="shared" si="40"/>
        <v>#VALUE!</v>
      </c>
      <c r="AF92" s="246"/>
      <c r="AG92" s="235"/>
      <c r="AH92" s="214"/>
      <c r="AI92" s="235"/>
      <c r="AJ92" s="224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50"/>
    </row>
    <row r="93" spans="1:49" s="127" customFormat="1" ht="27" x14ac:dyDescent="0.25">
      <c r="A93" s="221"/>
      <c r="B93" s="229"/>
      <c r="C93" s="232"/>
      <c r="D93" s="232"/>
      <c r="E93" s="232"/>
      <c r="F93" s="232"/>
      <c r="G93" s="214"/>
      <c r="H93" s="131"/>
      <c r="I93" s="232"/>
      <c r="J93" s="232"/>
      <c r="K93" s="214"/>
      <c r="L93" s="240"/>
      <c r="M93" s="229"/>
      <c r="N93" s="243"/>
      <c r="O93" s="211"/>
      <c r="P93" s="147"/>
      <c r="Q93" s="131"/>
      <c r="R93" s="131"/>
      <c r="S93" s="148"/>
      <c r="T93" s="148"/>
      <c r="U93" s="131"/>
      <c r="V93" s="134" t="str">
        <f t="shared" si="36"/>
        <v/>
      </c>
      <c r="W93" s="131"/>
      <c r="X93" s="134" t="str">
        <f t="shared" si="37"/>
        <v/>
      </c>
      <c r="Y93" s="132" t="e">
        <f t="shared" si="38"/>
        <v>#VALUE!</v>
      </c>
      <c r="Z93" s="131"/>
      <c r="AA93" s="131"/>
      <c r="AB93" s="131"/>
      <c r="AC93" s="131"/>
      <c r="AD93" s="133" t="e">
        <f t="shared" si="39"/>
        <v>#VALUE!</v>
      </c>
      <c r="AE93" s="133" t="e">
        <f t="shared" si="40"/>
        <v>#VALUE!</v>
      </c>
      <c r="AF93" s="246"/>
      <c r="AG93" s="235"/>
      <c r="AH93" s="214"/>
      <c r="AI93" s="235"/>
      <c r="AJ93" s="224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50"/>
    </row>
    <row r="94" spans="1:49" s="127" customFormat="1" ht="27" x14ac:dyDescent="0.25">
      <c r="A94" s="221"/>
      <c r="B94" s="229"/>
      <c r="C94" s="232"/>
      <c r="D94" s="232"/>
      <c r="E94" s="232"/>
      <c r="F94" s="232"/>
      <c r="G94" s="214"/>
      <c r="H94" s="131"/>
      <c r="I94" s="232"/>
      <c r="J94" s="232"/>
      <c r="K94" s="214"/>
      <c r="L94" s="240"/>
      <c r="M94" s="229"/>
      <c r="N94" s="243"/>
      <c r="O94" s="211"/>
      <c r="P94" s="147"/>
      <c r="Q94" s="131"/>
      <c r="R94" s="131"/>
      <c r="S94" s="148"/>
      <c r="T94" s="148"/>
      <c r="U94" s="131"/>
      <c r="V94" s="134" t="str">
        <f t="shared" si="36"/>
        <v/>
      </c>
      <c r="W94" s="131"/>
      <c r="X94" s="134" t="str">
        <f t="shared" si="37"/>
        <v/>
      </c>
      <c r="Y94" s="132" t="e">
        <f t="shared" si="38"/>
        <v>#VALUE!</v>
      </c>
      <c r="Z94" s="131"/>
      <c r="AA94" s="131"/>
      <c r="AB94" s="131"/>
      <c r="AC94" s="131"/>
      <c r="AD94" s="133" t="e">
        <f t="shared" si="39"/>
        <v>#VALUE!</v>
      </c>
      <c r="AE94" s="133" t="e">
        <f t="shared" si="40"/>
        <v>#VALUE!</v>
      </c>
      <c r="AF94" s="246"/>
      <c r="AG94" s="235"/>
      <c r="AH94" s="214"/>
      <c r="AI94" s="235"/>
      <c r="AJ94" s="224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50"/>
    </row>
    <row r="95" spans="1:49" s="127" customFormat="1" ht="27" x14ac:dyDescent="0.25">
      <c r="A95" s="221"/>
      <c r="B95" s="229"/>
      <c r="C95" s="232"/>
      <c r="D95" s="232"/>
      <c r="E95" s="232"/>
      <c r="F95" s="232"/>
      <c r="G95" s="214"/>
      <c r="H95" s="131"/>
      <c r="I95" s="232"/>
      <c r="J95" s="232"/>
      <c r="K95" s="214"/>
      <c r="L95" s="240"/>
      <c r="M95" s="229"/>
      <c r="N95" s="243"/>
      <c r="O95" s="211"/>
      <c r="P95" s="147"/>
      <c r="Q95" s="131"/>
      <c r="R95" s="131"/>
      <c r="S95" s="148"/>
      <c r="T95" s="148"/>
      <c r="U95" s="131"/>
      <c r="V95" s="134" t="str">
        <f t="shared" si="36"/>
        <v/>
      </c>
      <c r="W95" s="131"/>
      <c r="X95" s="134" t="str">
        <f t="shared" si="37"/>
        <v/>
      </c>
      <c r="Y95" s="132" t="e">
        <f t="shared" si="38"/>
        <v>#VALUE!</v>
      </c>
      <c r="Z95" s="131"/>
      <c r="AA95" s="131"/>
      <c r="AB95" s="131"/>
      <c r="AC95" s="131"/>
      <c r="AD95" s="133" t="e">
        <f t="shared" si="39"/>
        <v>#VALUE!</v>
      </c>
      <c r="AE95" s="133" t="e">
        <f t="shared" si="40"/>
        <v>#VALUE!</v>
      </c>
      <c r="AF95" s="246"/>
      <c r="AG95" s="235"/>
      <c r="AH95" s="214"/>
      <c r="AI95" s="235"/>
      <c r="AJ95" s="224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50"/>
    </row>
    <row r="96" spans="1:49" s="127" customFormat="1" ht="27" x14ac:dyDescent="0.25">
      <c r="A96" s="221"/>
      <c r="B96" s="229"/>
      <c r="C96" s="232"/>
      <c r="D96" s="232"/>
      <c r="E96" s="232"/>
      <c r="F96" s="232"/>
      <c r="G96" s="214"/>
      <c r="H96" s="131"/>
      <c r="I96" s="232"/>
      <c r="J96" s="232"/>
      <c r="K96" s="214"/>
      <c r="L96" s="240"/>
      <c r="M96" s="229"/>
      <c r="N96" s="243"/>
      <c r="O96" s="211"/>
      <c r="P96" s="147"/>
      <c r="Q96" s="131"/>
      <c r="R96" s="131"/>
      <c r="S96" s="148"/>
      <c r="T96" s="148"/>
      <c r="U96" s="131"/>
      <c r="V96" s="134" t="str">
        <f t="shared" si="36"/>
        <v/>
      </c>
      <c r="W96" s="131"/>
      <c r="X96" s="134" t="str">
        <f t="shared" si="37"/>
        <v/>
      </c>
      <c r="Y96" s="132" t="e">
        <f t="shared" si="38"/>
        <v>#VALUE!</v>
      </c>
      <c r="Z96" s="131"/>
      <c r="AA96" s="131"/>
      <c r="AB96" s="131"/>
      <c r="AC96" s="131"/>
      <c r="AD96" s="133" t="e">
        <f t="shared" si="39"/>
        <v>#VALUE!</v>
      </c>
      <c r="AE96" s="133" t="e">
        <f t="shared" si="40"/>
        <v>#VALUE!</v>
      </c>
      <c r="AF96" s="246"/>
      <c r="AG96" s="235"/>
      <c r="AH96" s="214"/>
      <c r="AI96" s="235"/>
      <c r="AJ96" s="224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50"/>
    </row>
    <row r="97" spans="1:49" s="127" customFormat="1" ht="27" x14ac:dyDescent="0.25">
      <c r="A97" s="226"/>
      <c r="B97" s="230"/>
      <c r="C97" s="233"/>
      <c r="D97" s="233"/>
      <c r="E97" s="233"/>
      <c r="F97" s="233"/>
      <c r="G97" s="215"/>
      <c r="H97" s="139"/>
      <c r="I97" s="233"/>
      <c r="J97" s="233"/>
      <c r="K97" s="215"/>
      <c r="L97" s="241"/>
      <c r="M97" s="230"/>
      <c r="N97" s="244"/>
      <c r="O97" s="212"/>
      <c r="P97" s="137"/>
      <c r="Q97" s="139"/>
      <c r="R97" s="139"/>
      <c r="S97" s="123"/>
      <c r="T97" s="123"/>
      <c r="U97" s="139"/>
      <c r="V97" s="143" t="str">
        <f t="shared" si="36"/>
        <v/>
      </c>
      <c r="W97" s="139"/>
      <c r="X97" s="143" t="str">
        <f t="shared" si="37"/>
        <v/>
      </c>
      <c r="Y97" s="124" t="e">
        <f t="shared" si="38"/>
        <v>#VALUE!</v>
      </c>
      <c r="Z97" s="139"/>
      <c r="AA97" s="139"/>
      <c r="AB97" s="139"/>
      <c r="AC97" s="139"/>
      <c r="AD97" s="145" t="e">
        <f t="shared" si="39"/>
        <v>#VALUE!</v>
      </c>
      <c r="AE97" s="145" t="e">
        <f t="shared" si="40"/>
        <v>#VALUE!</v>
      </c>
      <c r="AF97" s="247"/>
      <c r="AG97" s="236"/>
      <c r="AH97" s="215"/>
      <c r="AI97" s="236"/>
      <c r="AJ97" s="225"/>
      <c r="AK97" s="125"/>
      <c r="AL97" s="125"/>
      <c r="AM97" s="125"/>
      <c r="AN97" s="125"/>
      <c r="AO97" s="125"/>
      <c r="AP97" s="125"/>
      <c r="AQ97" s="125"/>
      <c r="AR97" s="125"/>
      <c r="AS97" s="125"/>
      <c r="AT97" s="125"/>
      <c r="AU97" s="125"/>
      <c r="AV97" s="125"/>
      <c r="AW97" s="126"/>
    </row>
    <row r="98" spans="1:49" s="127" customFormat="1" ht="27" x14ac:dyDescent="0.25">
      <c r="A98" s="219"/>
      <c r="B98" s="227"/>
      <c r="C98" s="231"/>
      <c r="D98" s="231"/>
      <c r="E98" s="231"/>
      <c r="F98" s="231"/>
      <c r="G98" s="213" t="str">
        <f>IF(F98="","",CONCATENATE("Posibilidad de ",LOWER(F98)," por ",LOWER(D98)," debido a ",LOWER(E98), " en ", LOWER(C98)))</f>
        <v/>
      </c>
      <c r="H98" s="138"/>
      <c r="I98" s="231"/>
      <c r="J98" s="231"/>
      <c r="K98" s="213" t="str">
        <f>IF(F98="","",IF(J98&gt;5000,"Muy Alta",IF(J98&gt;500,"Alta",IF(J98&gt;24,"Media",IF(J98&gt;2,"Baja",IF(J98&gt;0,"Muy Baja",""))))))</f>
        <v/>
      </c>
      <c r="L98" s="239" t="str">
        <f>IF(K98="Muy Alta","100%",IF(K98="Alta","80%",IF(K98="Media","60%",IF(K98="Baja","40%",IF(K98="Muy Baja","20%","")))))</f>
        <v/>
      </c>
      <c r="M98" s="227"/>
      <c r="N98" s="242" t="str">
        <f>IF(M98="Catastrófico","100%",IF(M98="Mayor","80%",IF(M98="Moderado","60%",IF(M98="Menor","40%",IF(M98="Leve","20%","")))))</f>
        <v/>
      </c>
      <c r="O98" s="210" t="str">
        <f>IF(K98&lt;&gt;"",IF(M98&lt;&gt;"",
IF(AND(K98 = "Muy Baja",M98 = "Leve"), "Bajo",
IF(AND(K98 = "Muy Baja",M98 = "Menor"), "Bajo",
IF(AND(K98 = "Muy Baja",M98 = "Moderado"), "Moderado",
IF(AND(K98 = "Muy Baja",M98 = "Mayor"), "Alto",
IF(AND(K98 = "Muy Baja",M98 = "Catastrófico"), "Extremo",
IF(AND(K98 = "Baja",M98 = "Leve"), "Bajo",
IF(AND(K98 = "Baja",M98 = "Menor"), "Moderado",
IF(AND(K98 = "Baja",M98 = "Moderado"), "Moderado",
IF(AND(K98 = "Baja",M98 = "Mayor"), "Alto",
IF(AND(K98 = "Baja",M98 = "Catastrófico"), "Extremo",
IF(AND(K98 = "Media",M98 = "Leve"), "Moderado",
IF(AND(K98 = "Media",M98 = "Menor"), "Moderado",
IF(AND(K98 = "Media",M98 = "Moderado"), " Moderado",
IF(AND(K98 = "Media",M98 = "Mayor"), "Alto",
IF(AND(K98 = "Media",M98 = "Catastrófico"), "Extremo",
IF(AND(K98 = "Alta",M98 = "Leve"), "Moderado",
IF(AND(K98 = "Alta",M98 = "Menor"), "Moderado",
IF(AND(K98 = "Alta",M98 = "Moderado"), "Alto",
IF(AND(K98 = "Alta",M98 = "Mayor"), "Alto",
IF(AND(K98 = "Alta",M98 = "Catastrófico"), "Extremo",
IF(AND(K98 = "Muy Alta",M98 = "Leve"), "Alto",
IF(AND(K98 = "Muy Alta",M98 = "Menor"), "Alto",
IF(AND(K98 = "Muy Alta",M98 = "Moderado"), "Alto",
IF(AND(K98 = "Muy Alta",M98 = "Mayor"), "Alto",
IF(AND(K98 = "Muy Alta",M98 = "Catastrófico"), "Extremo",
))))))))))))))))))))))))),"N/A"),"N/A")</f>
        <v>N/A</v>
      </c>
      <c r="P98" s="136"/>
      <c r="Q98" s="138"/>
      <c r="R98" s="138"/>
      <c r="S98" s="119"/>
      <c r="T98" s="119"/>
      <c r="U98" s="138"/>
      <c r="V98" s="142" t="str">
        <f>IF(U98="","",IF(U98="Preventivo",25%,IF(U98="Detectivo",15%,IF(U98="Correctivo",10%))))</f>
        <v/>
      </c>
      <c r="W98" s="138"/>
      <c r="X98" s="142" t="str">
        <f>IF(W98="","",IF(W98="Automático",25%,IF(W98="Manual",15%)))</f>
        <v/>
      </c>
      <c r="Y98" s="120" t="e">
        <f>V98+X98</f>
        <v>#VALUE!</v>
      </c>
      <c r="Z98" s="138"/>
      <c r="AA98" s="138"/>
      <c r="AB98" s="138"/>
      <c r="AC98" s="138"/>
      <c r="AD98" s="144" t="e">
        <f>IF(S98="x",L98-(L98*Y98),L98-0)</f>
        <v>#VALUE!</v>
      </c>
      <c r="AE98" s="144" t="e">
        <f>IF(T98="x",N98-(N98*Y98),N98-0)</f>
        <v>#VALUE!</v>
      </c>
      <c r="AF98" s="245" t="e">
        <f>IF(AND(AG98&lt;=100%,AG98&gt;80%),"Muy alta",IF(AND(AG98&lt;=80%,AG98&gt;60%),"Alta",IF(AND(AG98&lt;=60%,AG98&gt;40%),"Media",IF(AND(AG98&lt;=40%,AG98&gt;20%),"Baja",IF(AND(AG98&lt;=20%,AG98&gt;=0%),"Muy Baja")))))</f>
        <v>#VALUE!</v>
      </c>
      <c r="AG98" s="234" t="e">
        <f>AD105</f>
        <v>#VALUE!</v>
      </c>
      <c r="AH98" s="213" t="e">
        <f>IF(AND(AI98&lt;=100%,AI98&gt;80%),"Catastrófico",IF(AND(AI98&lt;=80%,AI98&gt;60%),"Mayor",IF(AND(AI98&lt;=60%,AI98&gt;40%),"Moderado",IF(AND(AI98&lt;=40%,AI98&gt;20%),"Menor",IF(AND(AI98&lt;=20%,AI98&gt;=0%),"Leve")))))</f>
        <v>#VALUE!</v>
      </c>
      <c r="AI98" s="234" t="e">
        <f>AE105</f>
        <v>#VALUE!</v>
      </c>
      <c r="AJ98" s="223" t="e">
        <f>IF(AF98&lt;&gt;"",IF(AH98&lt;&gt;"",
IF(AND(AF98 = "Muy Baja",AH98 = "Leve"), "Bajo",
IF(AND(AF98 = "Muy Baja",AH98 = "Menor"), "Bajo",
IF(AND(AF98 = "Muy Baja",AH98 = "Moderado"), "Moderado",
IF(AND(AF98 = "Muy Baja",AH98 = "Mayor"), "Alto",
IF(AND(AF98 = "Muy Baja",AH98 = "Catastrófico"), "Extremo",
IF(AND(AF98 = "Baja",AH98 = "Leve"), "Bajo",
IF(AND(AF98 = "Baja",AH98 = "Menor"), "Moderado",
IF(AND(AF98 = "Baja",AH98 = "Moderado"), "Moderado",
IF(AND(AF98 = "Baja",AH98 = "Mayor"), "Alto",
IF(AND(AF98 = "Baja",AH98 = "Catastrófico"), "Extremo",
IF(AND(AF98= "Media",AH98 = "Leve"), "Moderado",
IF(AND(AF98 = "Media",AH98 = "Menor"), "Moderado",
IF(AND(AF98 = "Media",AH98 = "Moderado"), " Moderado",
IF(AND(AF98 = "Media",AH98 = "Mayor"), "Alto",
IF(AND(AF98 = "Media",AH98 = "Catastrófico"), "Extremo",
IF(AND(AF98 = "Alta",AH98 = "Leve"), "Moderado",
IF(AND(AF98 = "Alta",AH98 = "Menor"), "Moderado",
IF(AND(AF98 = "Alta",AH98 = "Moderado"), "Alto",
IF(AND(AF98 = "Alta",AH98 = "Mayor"), "Alto",
IF(AND(AF98 = "Alta",AH98 = "Catastrófico"), "Extremo",
IF(AND(AF98 = "Muy Alta",AH98 = "Leve"), "Alto",
IF(AND(AF98 = "Muy Alta",AH98 = "Menor"), "Alto",
IF(AND(AF98 = "Muy Alta",AH98 = "Moderado"), "Alto",
IF(AND(AF98 = "Muy Alta",AH98 = "Mayor"), "Alto",
IF(AND(AF98 = "Muy Alta",AH98 = "Catastrófico"), "Extremo",
))))))))))))))))))))))))),"N/A"),"N/A")</f>
        <v>#VALUE!</v>
      </c>
      <c r="AK98" s="121"/>
      <c r="AL98" s="121"/>
      <c r="AM98" s="121"/>
      <c r="AN98" s="121"/>
      <c r="AO98" s="121"/>
      <c r="AP98" s="121"/>
      <c r="AQ98" s="121"/>
      <c r="AR98" s="121"/>
      <c r="AS98" s="121"/>
      <c r="AT98" s="121"/>
      <c r="AU98" s="121"/>
      <c r="AV98" s="121"/>
      <c r="AW98" s="122"/>
    </row>
    <row r="99" spans="1:49" s="127" customFormat="1" ht="27" x14ac:dyDescent="0.25">
      <c r="A99" s="221"/>
      <c r="B99" s="229"/>
      <c r="C99" s="232"/>
      <c r="D99" s="232"/>
      <c r="E99" s="232"/>
      <c r="F99" s="232"/>
      <c r="G99" s="214"/>
      <c r="H99" s="131"/>
      <c r="I99" s="232"/>
      <c r="J99" s="232"/>
      <c r="K99" s="214"/>
      <c r="L99" s="240"/>
      <c r="M99" s="229"/>
      <c r="N99" s="243"/>
      <c r="O99" s="211"/>
      <c r="P99" s="147"/>
      <c r="Q99" s="131"/>
      <c r="R99" s="131"/>
      <c r="S99" s="148"/>
      <c r="T99" s="148"/>
      <c r="U99" s="131"/>
      <c r="V99" s="134" t="str">
        <f t="shared" ref="V99:V105" si="41">IF(U99="","",IF(U99="Preventivo",25%,IF(U99="Detectivo",15%,IF(U99="Correctivo",10%))))</f>
        <v/>
      </c>
      <c r="W99" s="131"/>
      <c r="X99" s="134" t="str">
        <f t="shared" ref="X99:X105" si="42">IF(W99="","",IF(W99="Automático",25%,IF(W99="Manual",15%)))</f>
        <v/>
      </c>
      <c r="Y99" s="132" t="e">
        <f t="shared" ref="Y99:Y105" si="43">V99+X99</f>
        <v>#VALUE!</v>
      </c>
      <c r="Z99" s="131"/>
      <c r="AA99" s="131"/>
      <c r="AB99" s="131"/>
      <c r="AC99" s="131"/>
      <c r="AD99" s="133" t="e">
        <f t="shared" ref="AD99:AD105" si="44">IF(S99="x",AD98-(Y99*AD98),AD98-0)</f>
        <v>#VALUE!</v>
      </c>
      <c r="AE99" s="133" t="e">
        <f t="shared" ref="AE99:AE105" si="45">IF(T99="x",AE98-(Y99*AE98),AE98-0)</f>
        <v>#VALUE!</v>
      </c>
      <c r="AF99" s="246"/>
      <c r="AG99" s="235"/>
      <c r="AH99" s="214"/>
      <c r="AI99" s="235"/>
      <c r="AJ99" s="224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50"/>
    </row>
    <row r="100" spans="1:49" s="127" customFormat="1" ht="27" x14ac:dyDescent="0.25">
      <c r="A100" s="221"/>
      <c r="B100" s="229"/>
      <c r="C100" s="232"/>
      <c r="D100" s="232"/>
      <c r="E100" s="232"/>
      <c r="F100" s="232"/>
      <c r="G100" s="214"/>
      <c r="H100" s="131"/>
      <c r="I100" s="232"/>
      <c r="J100" s="232"/>
      <c r="K100" s="214"/>
      <c r="L100" s="240"/>
      <c r="M100" s="229"/>
      <c r="N100" s="243"/>
      <c r="O100" s="211"/>
      <c r="P100" s="147"/>
      <c r="Q100" s="131"/>
      <c r="R100" s="131"/>
      <c r="S100" s="148"/>
      <c r="T100" s="148"/>
      <c r="U100" s="131"/>
      <c r="V100" s="134" t="str">
        <f t="shared" si="41"/>
        <v/>
      </c>
      <c r="W100" s="131"/>
      <c r="X100" s="134" t="str">
        <f t="shared" si="42"/>
        <v/>
      </c>
      <c r="Y100" s="132" t="e">
        <f t="shared" si="43"/>
        <v>#VALUE!</v>
      </c>
      <c r="Z100" s="131"/>
      <c r="AA100" s="131"/>
      <c r="AB100" s="131"/>
      <c r="AC100" s="131"/>
      <c r="AD100" s="133" t="e">
        <f t="shared" si="44"/>
        <v>#VALUE!</v>
      </c>
      <c r="AE100" s="133" t="e">
        <f t="shared" si="45"/>
        <v>#VALUE!</v>
      </c>
      <c r="AF100" s="246"/>
      <c r="AG100" s="235"/>
      <c r="AH100" s="214"/>
      <c r="AI100" s="235"/>
      <c r="AJ100" s="224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50"/>
    </row>
    <row r="101" spans="1:49" s="127" customFormat="1" ht="27" x14ac:dyDescent="0.25">
      <c r="A101" s="221"/>
      <c r="B101" s="229"/>
      <c r="C101" s="232"/>
      <c r="D101" s="232"/>
      <c r="E101" s="232"/>
      <c r="F101" s="232"/>
      <c r="G101" s="214"/>
      <c r="H101" s="131"/>
      <c r="I101" s="232"/>
      <c r="J101" s="232"/>
      <c r="K101" s="214"/>
      <c r="L101" s="240"/>
      <c r="M101" s="229"/>
      <c r="N101" s="243"/>
      <c r="O101" s="211"/>
      <c r="P101" s="147"/>
      <c r="Q101" s="131"/>
      <c r="R101" s="131"/>
      <c r="S101" s="148"/>
      <c r="T101" s="148"/>
      <c r="U101" s="131"/>
      <c r="V101" s="134" t="str">
        <f t="shared" si="41"/>
        <v/>
      </c>
      <c r="W101" s="131"/>
      <c r="X101" s="134" t="str">
        <f t="shared" si="42"/>
        <v/>
      </c>
      <c r="Y101" s="132" t="e">
        <f t="shared" si="43"/>
        <v>#VALUE!</v>
      </c>
      <c r="Z101" s="131"/>
      <c r="AA101" s="131"/>
      <c r="AB101" s="131"/>
      <c r="AC101" s="131"/>
      <c r="AD101" s="133" t="e">
        <f t="shared" si="44"/>
        <v>#VALUE!</v>
      </c>
      <c r="AE101" s="133" t="e">
        <f t="shared" si="45"/>
        <v>#VALUE!</v>
      </c>
      <c r="AF101" s="246"/>
      <c r="AG101" s="235"/>
      <c r="AH101" s="214"/>
      <c r="AI101" s="235"/>
      <c r="AJ101" s="224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50"/>
    </row>
    <row r="102" spans="1:49" s="127" customFormat="1" ht="27" x14ac:dyDescent="0.25">
      <c r="A102" s="221"/>
      <c r="B102" s="229"/>
      <c r="C102" s="232"/>
      <c r="D102" s="232"/>
      <c r="E102" s="232"/>
      <c r="F102" s="232"/>
      <c r="G102" s="214"/>
      <c r="H102" s="131"/>
      <c r="I102" s="232"/>
      <c r="J102" s="232"/>
      <c r="K102" s="214"/>
      <c r="L102" s="240"/>
      <c r="M102" s="229"/>
      <c r="N102" s="243"/>
      <c r="O102" s="211"/>
      <c r="P102" s="147"/>
      <c r="Q102" s="131"/>
      <c r="R102" s="131"/>
      <c r="S102" s="148"/>
      <c r="T102" s="148"/>
      <c r="U102" s="131"/>
      <c r="V102" s="134" t="str">
        <f t="shared" si="41"/>
        <v/>
      </c>
      <c r="W102" s="131"/>
      <c r="X102" s="134" t="str">
        <f t="shared" si="42"/>
        <v/>
      </c>
      <c r="Y102" s="132" t="e">
        <f t="shared" si="43"/>
        <v>#VALUE!</v>
      </c>
      <c r="Z102" s="131"/>
      <c r="AA102" s="131"/>
      <c r="AB102" s="131"/>
      <c r="AC102" s="131"/>
      <c r="AD102" s="133" t="e">
        <f t="shared" si="44"/>
        <v>#VALUE!</v>
      </c>
      <c r="AE102" s="133" t="e">
        <f t="shared" si="45"/>
        <v>#VALUE!</v>
      </c>
      <c r="AF102" s="246"/>
      <c r="AG102" s="235"/>
      <c r="AH102" s="214"/>
      <c r="AI102" s="235"/>
      <c r="AJ102" s="224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50"/>
    </row>
    <row r="103" spans="1:49" s="127" customFormat="1" ht="27" x14ac:dyDescent="0.25">
      <c r="A103" s="221"/>
      <c r="B103" s="229"/>
      <c r="C103" s="232"/>
      <c r="D103" s="232"/>
      <c r="E103" s="232"/>
      <c r="F103" s="232"/>
      <c r="G103" s="214"/>
      <c r="H103" s="131"/>
      <c r="I103" s="232"/>
      <c r="J103" s="232"/>
      <c r="K103" s="214"/>
      <c r="L103" s="240"/>
      <c r="M103" s="229"/>
      <c r="N103" s="243"/>
      <c r="O103" s="211"/>
      <c r="P103" s="147"/>
      <c r="Q103" s="131"/>
      <c r="R103" s="131"/>
      <c r="S103" s="148"/>
      <c r="T103" s="148"/>
      <c r="U103" s="131"/>
      <c r="V103" s="134" t="str">
        <f t="shared" si="41"/>
        <v/>
      </c>
      <c r="W103" s="131"/>
      <c r="X103" s="134" t="str">
        <f t="shared" si="42"/>
        <v/>
      </c>
      <c r="Y103" s="132" t="e">
        <f t="shared" si="43"/>
        <v>#VALUE!</v>
      </c>
      <c r="Z103" s="131"/>
      <c r="AA103" s="131"/>
      <c r="AB103" s="131"/>
      <c r="AC103" s="131"/>
      <c r="AD103" s="133" t="e">
        <f t="shared" si="44"/>
        <v>#VALUE!</v>
      </c>
      <c r="AE103" s="133" t="e">
        <f t="shared" si="45"/>
        <v>#VALUE!</v>
      </c>
      <c r="AF103" s="246"/>
      <c r="AG103" s="235"/>
      <c r="AH103" s="214"/>
      <c r="AI103" s="235"/>
      <c r="AJ103" s="224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50"/>
    </row>
    <row r="104" spans="1:49" s="127" customFormat="1" ht="27" x14ac:dyDescent="0.25">
      <c r="A104" s="221"/>
      <c r="B104" s="229"/>
      <c r="C104" s="232"/>
      <c r="D104" s="232"/>
      <c r="E104" s="232"/>
      <c r="F104" s="232"/>
      <c r="G104" s="214"/>
      <c r="H104" s="131"/>
      <c r="I104" s="232"/>
      <c r="J104" s="232"/>
      <c r="K104" s="214"/>
      <c r="L104" s="240"/>
      <c r="M104" s="229"/>
      <c r="N104" s="243"/>
      <c r="O104" s="211"/>
      <c r="P104" s="147"/>
      <c r="Q104" s="131"/>
      <c r="R104" s="131"/>
      <c r="S104" s="148"/>
      <c r="T104" s="148"/>
      <c r="U104" s="131"/>
      <c r="V104" s="134" t="str">
        <f t="shared" si="41"/>
        <v/>
      </c>
      <c r="W104" s="131"/>
      <c r="X104" s="134" t="str">
        <f t="shared" si="42"/>
        <v/>
      </c>
      <c r="Y104" s="132" t="e">
        <f t="shared" si="43"/>
        <v>#VALUE!</v>
      </c>
      <c r="Z104" s="131"/>
      <c r="AA104" s="131"/>
      <c r="AB104" s="131"/>
      <c r="AC104" s="131"/>
      <c r="AD104" s="133" t="e">
        <f t="shared" si="44"/>
        <v>#VALUE!</v>
      </c>
      <c r="AE104" s="133" t="e">
        <f t="shared" si="45"/>
        <v>#VALUE!</v>
      </c>
      <c r="AF104" s="246"/>
      <c r="AG104" s="235"/>
      <c r="AH104" s="214"/>
      <c r="AI104" s="235"/>
      <c r="AJ104" s="224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50"/>
    </row>
    <row r="105" spans="1:49" s="127" customFormat="1" ht="27" x14ac:dyDescent="0.25">
      <c r="A105" s="226"/>
      <c r="B105" s="230"/>
      <c r="C105" s="233"/>
      <c r="D105" s="233"/>
      <c r="E105" s="233"/>
      <c r="F105" s="233"/>
      <c r="G105" s="215"/>
      <c r="H105" s="139"/>
      <c r="I105" s="233"/>
      <c r="J105" s="233"/>
      <c r="K105" s="215"/>
      <c r="L105" s="241"/>
      <c r="M105" s="230"/>
      <c r="N105" s="244"/>
      <c r="O105" s="212"/>
      <c r="P105" s="137"/>
      <c r="Q105" s="139"/>
      <c r="R105" s="139"/>
      <c r="S105" s="123"/>
      <c r="T105" s="123"/>
      <c r="U105" s="139"/>
      <c r="V105" s="143" t="str">
        <f t="shared" si="41"/>
        <v/>
      </c>
      <c r="W105" s="139"/>
      <c r="X105" s="143" t="str">
        <f t="shared" si="42"/>
        <v/>
      </c>
      <c r="Y105" s="124" t="e">
        <f t="shared" si="43"/>
        <v>#VALUE!</v>
      </c>
      <c r="Z105" s="139"/>
      <c r="AA105" s="139"/>
      <c r="AB105" s="139"/>
      <c r="AC105" s="139"/>
      <c r="AD105" s="145" t="e">
        <f t="shared" si="44"/>
        <v>#VALUE!</v>
      </c>
      <c r="AE105" s="145" t="e">
        <f t="shared" si="45"/>
        <v>#VALUE!</v>
      </c>
      <c r="AF105" s="247"/>
      <c r="AG105" s="236"/>
      <c r="AH105" s="215"/>
      <c r="AI105" s="236"/>
      <c r="AJ105" s="225"/>
      <c r="AK105" s="125"/>
      <c r="AL105" s="125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5"/>
      <c r="AW105" s="126"/>
    </row>
    <row r="106" spans="1:49" s="127" customFormat="1" x14ac:dyDescent="0.25">
      <c r="I106" s="128"/>
      <c r="J106" s="128"/>
      <c r="K106" s="129"/>
      <c r="L106" s="129"/>
      <c r="M106" s="128"/>
      <c r="N106" s="128"/>
      <c r="O106" s="128"/>
      <c r="P106" s="128"/>
      <c r="Q106" s="128"/>
      <c r="W106" s="130"/>
      <c r="X106" s="130"/>
    </row>
    <row r="107" spans="1:49" s="127" customFormat="1" x14ac:dyDescent="0.25">
      <c r="I107" s="128"/>
      <c r="J107" s="128"/>
      <c r="K107" s="129"/>
      <c r="L107" s="129"/>
      <c r="M107" s="128"/>
      <c r="N107" s="128"/>
      <c r="O107" s="128"/>
      <c r="P107" s="128"/>
      <c r="Q107" s="128"/>
      <c r="W107" s="130"/>
      <c r="X107" s="130"/>
    </row>
    <row r="108" spans="1:49" s="127" customFormat="1" x14ac:dyDescent="0.25">
      <c r="I108" s="128"/>
      <c r="J108" s="128"/>
      <c r="K108" s="129"/>
      <c r="L108" s="129"/>
      <c r="M108" s="128"/>
      <c r="N108" s="128"/>
      <c r="O108" s="128"/>
      <c r="P108" s="128"/>
      <c r="Q108" s="128"/>
      <c r="W108" s="130"/>
      <c r="X108" s="130"/>
    </row>
    <row r="109" spans="1:49" s="127" customFormat="1" x14ac:dyDescent="0.25">
      <c r="I109" s="128"/>
      <c r="J109" s="128"/>
      <c r="K109" s="129"/>
      <c r="L109" s="129"/>
      <c r="M109" s="128"/>
      <c r="N109" s="128"/>
      <c r="O109" s="128"/>
      <c r="P109" s="128"/>
      <c r="Q109" s="128"/>
      <c r="W109" s="130"/>
      <c r="X109" s="130"/>
    </row>
    <row r="110" spans="1:49" s="127" customFormat="1" x14ac:dyDescent="0.25">
      <c r="I110" s="128"/>
      <c r="J110" s="128"/>
      <c r="K110" s="129"/>
      <c r="L110" s="129"/>
      <c r="M110" s="128"/>
      <c r="N110" s="128"/>
      <c r="O110" s="128"/>
      <c r="P110" s="128"/>
      <c r="Q110" s="128"/>
      <c r="W110" s="130"/>
      <c r="X110" s="130"/>
    </row>
    <row r="111" spans="1:49" s="127" customFormat="1" x14ac:dyDescent="0.25">
      <c r="I111" s="128"/>
      <c r="J111" s="128"/>
      <c r="K111" s="129"/>
      <c r="L111" s="129"/>
      <c r="M111" s="128"/>
      <c r="N111" s="128"/>
      <c r="O111" s="128"/>
      <c r="P111" s="128"/>
      <c r="Q111" s="128"/>
      <c r="W111" s="130"/>
      <c r="X111" s="130"/>
    </row>
    <row r="112" spans="1:49" s="127" customFormat="1" x14ac:dyDescent="0.25">
      <c r="I112" s="128"/>
      <c r="J112" s="128"/>
      <c r="K112" s="129"/>
      <c r="L112" s="129"/>
      <c r="M112" s="128"/>
      <c r="N112" s="128"/>
      <c r="O112" s="128"/>
      <c r="P112" s="128"/>
      <c r="Q112" s="128"/>
      <c r="W112" s="130"/>
      <c r="X112" s="130"/>
    </row>
    <row r="113" spans="9:24" s="127" customFormat="1" x14ac:dyDescent="0.25">
      <c r="I113" s="128"/>
      <c r="J113" s="128"/>
      <c r="K113" s="129"/>
      <c r="L113" s="129"/>
      <c r="M113" s="128"/>
      <c r="N113" s="128"/>
      <c r="O113" s="128"/>
      <c r="P113" s="128"/>
      <c r="Q113" s="128"/>
      <c r="W113" s="130"/>
      <c r="X113" s="130"/>
    </row>
    <row r="114" spans="9:24" s="127" customFormat="1" x14ac:dyDescent="0.25">
      <c r="I114" s="128"/>
      <c r="J114" s="128"/>
      <c r="K114" s="129"/>
      <c r="L114" s="129"/>
      <c r="M114" s="128"/>
      <c r="N114" s="128"/>
      <c r="O114" s="128"/>
      <c r="P114" s="128"/>
      <c r="Q114" s="128"/>
      <c r="W114" s="130"/>
      <c r="X114" s="130"/>
    </row>
    <row r="115" spans="9:24" s="127" customFormat="1" x14ac:dyDescent="0.25">
      <c r="I115" s="128"/>
      <c r="J115" s="128"/>
      <c r="K115" s="129"/>
      <c r="L115" s="129"/>
      <c r="M115" s="128"/>
      <c r="N115" s="128"/>
      <c r="O115" s="128"/>
      <c r="P115" s="128"/>
      <c r="Q115" s="128"/>
      <c r="W115" s="130"/>
      <c r="X115" s="130"/>
    </row>
    <row r="116" spans="9:24" s="127" customFormat="1" x14ac:dyDescent="0.25">
      <c r="I116" s="128"/>
      <c r="J116" s="128"/>
      <c r="K116" s="129"/>
      <c r="L116" s="129"/>
      <c r="M116" s="128"/>
      <c r="N116" s="128"/>
      <c r="O116" s="128"/>
      <c r="P116" s="128"/>
      <c r="Q116" s="128"/>
      <c r="W116" s="130"/>
      <c r="X116" s="130"/>
    </row>
    <row r="117" spans="9:24" s="127" customFormat="1" x14ac:dyDescent="0.25">
      <c r="I117" s="128"/>
      <c r="J117" s="128"/>
      <c r="K117" s="129"/>
      <c r="L117" s="129"/>
      <c r="M117" s="128"/>
      <c r="N117" s="128"/>
      <c r="O117" s="128"/>
      <c r="P117" s="128"/>
      <c r="Q117" s="128"/>
      <c r="W117" s="130"/>
      <c r="X117" s="130"/>
    </row>
    <row r="118" spans="9:24" s="127" customFormat="1" x14ac:dyDescent="0.25">
      <c r="I118" s="128"/>
      <c r="J118" s="128"/>
      <c r="K118" s="129"/>
      <c r="L118" s="129"/>
      <c r="M118" s="128"/>
      <c r="N118" s="128"/>
      <c r="O118" s="128"/>
      <c r="P118" s="128"/>
      <c r="Q118" s="128"/>
      <c r="W118" s="130"/>
      <c r="X118" s="130"/>
    </row>
    <row r="119" spans="9:24" s="127" customFormat="1" x14ac:dyDescent="0.25">
      <c r="I119" s="128"/>
      <c r="J119" s="128"/>
      <c r="K119" s="129"/>
      <c r="L119" s="129"/>
      <c r="M119" s="128"/>
      <c r="N119" s="128"/>
      <c r="O119" s="128"/>
      <c r="P119" s="128"/>
      <c r="Q119" s="128"/>
      <c r="W119" s="130"/>
      <c r="X119" s="130"/>
    </row>
    <row r="120" spans="9:24" s="127" customFormat="1" x14ac:dyDescent="0.25">
      <c r="I120" s="128"/>
      <c r="J120" s="128"/>
      <c r="K120" s="129"/>
      <c r="L120" s="129"/>
      <c r="M120" s="128"/>
      <c r="N120" s="128"/>
      <c r="O120" s="128"/>
      <c r="P120" s="128"/>
      <c r="Q120" s="128"/>
      <c r="W120" s="130"/>
      <c r="X120" s="130"/>
    </row>
    <row r="121" spans="9:24" s="127" customFormat="1" x14ac:dyDescent="0.25">
      <c r="I121" s="128"/>
      <c r="J121" s="128"/>
      <c r="K121" s="129"/>
      <c r="L121" s="129"/>
      <c r="M121" s="128"/>
      <c r="N121" s="128"/>
      <c r="O121" s="128"/>
      <c r="P121" s="128"/>
      <c r="Q121" s="128"/>
      <c r="W121" s="130"/>
      <c r="X121" s="130"/>
    </row>
    <row r="122" spans="9:24" s="127" customFormat="1" x14ac:dyDescent="0.25">
      <c r="I122" s="128"/>
      <c r="J122" s="128"/>
      <c r="K122" s="129"/>
      <c r="L122" s="129"/>
      <c r="M122" s="128"/>
      <c r="N122" s="128"/>
      <c r="O122" s="128"/>
      <c r="P122" s="128"/>
      <c r="Q122" s="128"/>
      <c r="W122" s="130"/>
      <c r="X122" s="130"/>
    </row>
    <row r="123" spans="9:24" s="127" customFormat="1" x14ac:dyDescent="0.25">
      <c r="I123" s="128"/>
      <c r="J123" s="128"/>
      <c r="K123" s="129"/>
      <c r="L123" s="129"/>
      <c r="M123" s="128"/>
      <c r="N123" s="128"/>
      <c r="O123" s="128"/>
      <c r="P123" s="128"/>
      <c r="Q123" s="128"/>
      <c r="W123" s="130"/>
      <c r="X123" s="130"/>
    </row>
    <row r="124" spans="9:24" s="127" customFormat="1" x14ac:dyDescent="0.25">
      <c r="I124" s="128"/>
      <c r="J124" s="128"/>
      <c r="K124" s="129"/>
      <c r="L124" s="129"/>
      <c r="M124" s="128"/>
      <c r="N124" s="128"/>
      <c r="O124" s="128"/>
      <c r="P124" s="128"/>
      <c r="Q124" s="128"/>
      <c r="W124" s="130"/>
      <c r="X124" s="130"/>
    </row>
    <row r="125" spans="9:24" s="127" customFormat="1" x14ac:dyDescent="0.25">
      <c r="I125" s="128"/>
      <c r="J125" s="128"/>
      <c r="K125" s="129"/>
      <c r="L125" s="129"/>
      <c r="M125" s="128"/>
      <c r="N125" s="128"/>
      <c r="O125" s="128"/>
      <c r="P125" s="128"/>
      <c r="Q125" s="128"/>
      <c r="W125" s="130"/>
      <c r="X125" s="130"/>
    </row>
    <row r="126" spans="9:24" s="127" customFormat="1" x14ac:dyDescent="0.25">
      <c r="I126" s="128"/>
      <c r="J126" s="128"/>
      <c r="K126" s="129"/>
      <c r="L126" s="129"/>
      <c r="M126" s="128"/>
      <c r="N126" s="128"/>
      <c r="O126" s="128"/>
      <c r="P126" s="128"/>
      <c r="Q126" s="128"/>
      <c r="W126" s="130"/>
      <c r="X126" s="130"/>
    </row>
    <row r="127" spans="9:24" s="127" customFormat="1" x14ac:dyDescent="0.25">
      <c r="I127" s="128"/>
      <c r="J127" s="128"/>
      <c r="K127" s="129"/>
      <c r="L127" s="129"/>
      <c r="M127" s="128"/>
      <c r="N127" s="128"/>
      <c r="O127" s="128"/>
      <c r="P127" s="128"/>
      <c r="Q127" s="128"/>
      <c r="W127" s="130"/>
      <c r="X127" s="130"/>
    </row>
    <row r="128" spans="9:24" s="127" customFormat="1" x14ac:dyDescent="0.25">
      <c r="I128" s="128"/>
      <c r="J128" s="128"/>
      <c r="K128" s="129"/>
      <c r="L128" s="129"/>
      <c r="M128" s="128"/>
      <c r="N128" s="128"/>
      <c r="O128" s="128"/>
      <c r="P128" s="128"/>
      <c r="Q128" s="128"/>
      <c r="W128" s="130"/>
      <c r="X128" s="130"/>
    </row>
    <row r="129" spans="9:24" s="127" customFormat="1" x14ac:dyDescent="0.25">
      <c r="I129" s="128"/>
      <c r="J129" s="128"/>
      <c r="K129" s="129"/>
      <c r="L129" s="129"/>
      <c r="M129" s="128"/>
      <c r="N129" s="128"/>
      <c r="O129" s="128"/>
      <c r="P129" s="128"/>
      <c r="Q129" s="128"/>
      <c r="W129" s="130"/>
      <c r="X129" s="130"/>
    </row>
    <row r="130" spans="9:24" s="127" customFormat="1" x14ac:dyDescent="0.25">
      <c r="I130" s="128"/>
      <c r="J130" s="128"/>
      <c r="K130" s="129"/>
      <c r="L130" s="129"/>
      <c r="M130" s="128"/>
      <c r="N130" s="128"/>
      <c r="O130" s="128"/>
      <c r="P130" s="128"/>
      <c r="Q130" s="128"/>
      <c r="W130" s="130"/>
      <c r="X130" s="130"/>
    </row>
    <row r="131" spans="9:24" s="127" customFormat="1" x14ac:dyDescent="0.25">
      <c r="I131" s="128"/>
      <c r="J131" s="128"/>
      <c r="K131" s="129"/>
      <c r="L131" s="129"/>
      <c r="M131" s="128"/>
      <c r="N131" s="128"/>
      <c r="O131" s="128"/>
      <c r="P131" s="128"/>
      <c r="Q131" s="128"/>
      <c r="W131" s="130"/>
      <c r="X131" s="130"/>
    </row>
    <row r="132" spans="9:24" s="127" customFormat="1" x14ac:dyDescent="0.25">
      <c r="I132" s="128"/>
      <c r="J132" s="128"/>
      <c r="K132" s="129"/>
      <c r="L132" s="129"/>
      <c r="M132" s="128"/>
      <c r="N132" s="128"/>
      <c r="O132" s="128"/>
      <c r="P132" s="128"/>
      <c r="Q132" s="128"/>
      <c r="W132" s="130"/>
      <c r="X132" s="130"/>
    </row>
    <row r="133" spans="9:24" s="127" customFormat="1" x14ac:dyDescent="0.25">
      <c r="I133" s="128"/>
      <c r="J133" s="128"/>
      <c r="K133" s="129"/>
      <c r="L133" s="129"/>
      <c r="M133" s="128"/>
      <c r="N133" s="128"/>
      <c r="O133" s="128"/>
      <c r="P133" s="128"/>
      <c r="Q133" s="128"/>
      <c r="W133" s="130"/>
      <c r="X133" s="130"/>
    </row>
    <row r="134" spans="9:24" s="127" customFormat="1" x14ac:dyDescent="0.25">
      <c r="I134" s="128"/>
      <c r="J134" s="128"/>
      <c r="K134" s="129"/>
      <c r="L134" s="129"/>
      <c r="M134" s="128"/>
      <c r="N134" s="128"/>
      <c r="O134" s="128"/>
      <c r="P134" s="128"/>
      <c r="Q134" s="128"/>
      <c r="W134" s="130"/>
      <c r="X134" s="130"/>
    </row>
    <row r="135" spans="9:24" s="127" customFormat="1" x14ac:dyDescent="0.25">
      <c r="I135" s="128"/>
      <c r="J135" s="128"/>
      <c r="K135" s="129"/>
      <c r="L135" s="129"/>
      <c r="M135" s="128"/>
      <c r="N135" s="128"/>
      <c r="O135" s="128"/>
      <c r="P135" s="128"/>
      <c r="Q135" s="128"/>
      <c r="W135" s="130"/>
      <c r="X135" s="130"/>
    </row>
    <row r="136" spans="9:24" s="127" customFormat="1" x14ac:dyDescent="0.25">
      <c r="I136" s="128"/>
      <c r="J136" s="128"/>
      <c r="K136" s="129"/>
      <c r="L136" s="129"/>
      <c r="M136" s="128"/>
      <c r="N136" s="128"/>
      <c r="O136" s="128"/>
      <c r="P136" s="128"/>
      <c r="Q136" s="128"/>
      <c r="W136" s="130"/>
      <c r="X136" s="130"/>
    </row>
    <row r="137" spans="9:24" s="127" customFormat="1" x14ac:dyDescent="0.25">
      <c r="I137" s="128"/>
      <c r="J137" s="128"/>
      <c r="K137" s="129"/>
      <c r="L137" s="129"/>
      <c r="M137" s="128"/>
      <c r="N137" s="128"/>
      <c r="O137" s="128"/>
      <c r="P137" s="128"/>
      <c r="Q137" s="128"/>
      <c r="W137" s="130"/>
      <c r="X137" s="130"/>
    </row>
    <row r="138" spans="9:24" s="127" customFormat="1" x14ac:dyDescent="0.25">
      <c r="I138" s="128"/>
      <c r="J138" s="128"/>
      <c r="K138" s="129"/>
      <c r="L138" s="129"/>
      <c r="M138" s="128"/>
      <c r="N138" s="128"/>
      <c r="O138" s="128"/>
      <c r="P138" s="128"/>
      <c r="Q138" s="128"/>
      <c r="W138" s="130"/>
      <c r="X138" s="130"/>
    </row>
    <row r="139" spans="9:24" s="127" customFormat="1" x14ac:dyDescent="0.25">
      <c r="I139" s="128"/>
      <c r="J139" s="128"/>
      <c r="K139" s="129"/>
      <c r="L139" s="129"/>
      <c r="M139" s="128"/>
      <c r="N139" s="128"/>
      <c r="O139" s="128"/>
      <c r="P139" s="128"/>
      <c r="Q139" s="128"/>
      <c r="W139" s="130"/>
      <c r="X139" s="130"/>
    </row>
    <row r="140" spans="9:24" s="127" customFormat="1" x14ac:dyDescent="0.25">
      <c r="I140" s="128"/>
      <c r="J140" s="128"/>
      <c r="K140" s="129"/>
      <c r="L140" s="129"/>
      <c r="M140" s="128"/>
      <c r="N140" s="128"/>
      <c r="O140" s="128"/>
      <c r="P140" s="128"/>
      <c r="Q140" s="128"/>
      <c r="W140" s="130"/>
      <c r="X140" s="130"/>
    </row>
    <row r="141" spans="9:24" s="127" customFormat="1" x14ac:dyDescent="0.25">
      <c r="I141" s="128"/>
      <c r="J141" s="128"/>
      <c r="K141" s="129"/>
      <c r="L141" s="129"/>
      <c r="M141" s="128"/>
      <c r="N141" s="128"/>
      <c r="O141" s="128"/>
      <c r="P141" s="128"/>
      <c r="Q141" s="128"/>
      <c r="W141" s="130"/>
      <c r="X141" s="130"/>
    </row>
  </sheetData>
  <sheetProtection formatCells="0" formatColumns="0" formatRows="0" insertRows="0" deleteRows="0"/>
  <mergeCells count="300">
    <mergeCell ref="L90:L97"/>
    <mergeCell ref="M90:M97"/>
    <mergeCell ref="AG98:AG105"/>
    <mergeCell ref="AH98:AH105"/>
    <mergeCell ref="AI98:AI105"/>
    <mergeCell ref="AJ98:AJ105"/>
    <mergeCell ref="K98:K105"/>
    <mergeCell ref="L98:L105"/>
    <mergeCell ref="M98:M105"/>
    <mergeCell ref="N98:N105"/>
    <mergeCell ref="O98:O105"/>
    <mergeCell ref="AF98:AF105"/>
    <mergeCell ref="A98:A105"/>
    <mergeCell ref="B98:B105"/>
    <mergeCell ref="C98:C105"/>
    <mergeCell ref="D98:D105"/>
    <mergeCell ref="E98:E105"/>
    <mergeCell ref="F98:F105"/>
    <mergeCell ref="G98:G105"/>
    <mergeCell ref="I98:I105"/>
    <mergeCell ref="J98:J105"/>
    <mergeCell ref="AJ82:AJ89"/>
    <mergeCell ref="A90:A97"/>
    <mergeCell ref="B90:B97"/>
    <mergeCell ref="C90:C97"/>
    <mergeCell ref="D90:D97"/>
    <mergeCell ref="E90:E97"/>
    <mergeCell ref="F90:F97"/>
    <mergeCell ref="K82:K89"/>
    <mergeCell ref="L82:L89"/>
    <mergeCell ref="M82:M89"/>
    <mergeCell ref="N82:N89"/>
    <mergeCell ref="O82:O89"/>
    <mergeCell ref="AF82:AF89"/>
    <mergeCell ref="AJ90:AJ97"/>
    <mergeCell ref="N90:N97"/>
    <mergeCell ref="O90:O97"/>
    <mergeCell ref="AF90:AF97"/>
    <mergeCell ref="AG90:AG97"/>
    <mergeCell ref="AH90:AH97"/>
    <mergeCell ref="AI90:AI97"/>
    <mergeCell ref="G90:G97"/>
    <mergeCell ref="I90:I97"/>
    <mergeCell ref="J90:J97"/>
    <mergeCell ref="K90:K97"/>
    <mergeCell ref="AI74:AI81"/>
    <mergeCell ref="G74:G81"/>
    <mergeCell ref="I74:I81"/>
    <mergeCell ref="J74:J81"/>
    <mergeCell ref="K74:K81"/>
    <mergeCell ref="L74:L81"/>
    <mergeCell ref="M74:M81"/>
    <mergeCell ref="AG82:AG89"/>
    <mergeCell ref="AH82:AH89"/>
    <mergeCell ref="AI82:AI89"/>
    <mergeCell ref="A82:A89"/>
    <mergeCell ref="B82:B89"/>
    <mergeCell ref="C82:C89"/>
    <mergeCell ref="D82:D89"/>
    <mergeCell ref="E82:E89"/>
    <mergeCell ref="F82:F89"/>
    <mergeCell ref="G82:G89"/>
    <mergeCell ref="I82:I89"/>
    <mergeCell ref="J82:J89"/>
    <mergeCell ref="L58:L65"/>
    <mergeCell ref="M58:M65"/>
    <mergeCell ref="AG66:AG73"/>
    <mergeCell ref="AH66:AH73"/>
    <mergeCell ref="AI66:AI73"/>
    <mergeCell ref="AJ66:AJ73"/>
    <mergeCell ref="A74:A81"/>
    <mergeCell ref="B74:B81"/>
    <mergeCell ref="C74:C81"/>
    <mergeCell ref="D74:D81"/>
    <mergeCell ref="E74:E81"/>
    <mergeCell ref="F74:F81"/>
    <mergeCell ref="K66:K73"/>
    <mergeCell ref="L66:L73"/>
    <mergeCell ref="M66:M73"/>
    <mergeCell ref="N66:N73"/>
    <mergeCell ref="O66:O73"/>
    <mergeCell ref="AF66:AF73"/>
    <mergeCell ref="AJ74:AJ81"/>
    <mergeCell ref="N74:N81"/>
    <mergeCell ref="O74:O81"/>
    <mergeCell ref="AF74:AF81"/>
    <mergeCell ref="AG74:AG81"/>
    <mergeCell ref="AH74:AH81"/>
    <mergeCell ref="A66:A73"/>
    <mergeCell ref="B66:B73"/>
    <mergeCell ref="C66:C73"/>
    <mergeCell ref="D66:D73"/>
    <mergeCell ref="E66:E73"/>
    <mergeCell ref="F66:F73"/>
    <mergeCell ref="G66:G73"/>
    <mergeCell ref="I66:I73"/>
    <mergeCell ref="J66:J73"/>
    <mergeCell ref="AJ50:AJ57"/>
    <mergeCell ref="A58:A65"/>
    <mergeCell ref="B58:B65"/>
    <mergeCell ref="C58:C65"/>
    <mergeCell ref="D58:D65"/>
    <mergeCell ref="E58:E65"/>
    <mergeCell ref="F58:F65"/>
    <mergeCell ref="K50:K57"/>
    <mergeCell ref="L50:L57"/>
    <mergeCell ref="M50:M57"/>
    <mergeCell ref="N50:N57"/>
    <mergeCell ref="O50:O57"/>
    <mergeCell ref="AF50:AF57"/>
    <mergeCell ref="AJ58:AJ65"/>
    <mergeCell ref="N58:N65"/>
    <mergeCell ref="O58:O65"/>
    <mergeCell ref="AF58:AF65"/>
    <mergeCell ref="AG58:AG65"/>
    <mergeCell ref="AH58:AH65"/>
    <mergeCell ref="AI58:AI65"/>
    <mergeCell ref="G58:G65"/>
    <mergeCell ref="I58:I65"/>
    <mergeCell ref="J58:J65"/>
    <mergeCell ref="K58:K65"/>
    <mergeCell ref="AH42:AH49"/>
    <mergeCell ref="AI42:AI49"/>
    <mergeCell ref="G42:G49"/>
    <mergeCell ref="I42:I49"/>
    <mergeCell ref="J42:J49"/>
    <mergeCell ref="K42:K49"/>
    <mergeCell ref="L42:L49"/>
    <mergeCell ref="M42:M49"/>
    <mergeCell ref="AG50:AG57"/>
    <mergeCell ref="AH50:AH57"/>
    <mergeCell ref="AI50:AI57"/>
    <mergeCell ref="A50:A57"/>
    <mergeCell ref="B50:B57"/>
    <mergeCell ref="C50:C57"/>
    <mergeCell ref="D50:D57"/>
    <mergeCell ref="E50:E57"/>
    <mergeCell ref="F50:F57"/>
    <mergeCell ref="G50:G57"/>
    <mergeCell ref="I50:I57"/>
    <mergeCell ref="J50:J57"/>
    <mergeCell ref="K26:K33"/>
    <mergeCell ref="L26:L33"/>
    <mergeCell ref="M26:M33"/>
    <mergeCell ref="AG34:AG41"/>
    <mergeCell ref="AH34:AH41"/>
    <mergeCell ref="AI34:AI41"/>
    <mergeCell ref="AJ34:AJ41"/>
    <mergeCell ref="A42:A49"/>
    <mergeCell ref="B42:B49"/>
    <mergeCell ref="C42:C49"/>
    <mergeCell ref="D42:D49"/>
    <mergeCell ref="E42:E49"/>
    <mergeCell ref="F42:F49"/>
    <mergeCell ref="K34:K41"/>
    <mergeCell ref="L34:L41"/>
    <mergeCell ref="M34:M41"/>
    <mergeCell ref="N34:N41"/>
    <mergeCell ref="O34:O41"/>
    <mergeCell ref="AF34:AF41"/>
    <mergeCell ref="AJ42:AJ49"/>
    <mergeCell ref="N42:N49"/>
    <mergeCell ref="O42:O49"/>
    <mergeCell ref="AF42:AF49"/>
    <mergeCell ref="AG42:AG49"/>
    <mergeCell ref="A34:A41"/>
    <mergeCell ref="B34:B41"/>
    <mergeCell ref="C34:C41"/>
    <mergeCell ref="D34:D41"/>
    <mergeCell ref="E34:E41"/>
    <mergeCell ref="F34:F41"/>
    <mergeCell ref="G34:G41"/>
    <mergeCell ref="I34:I41"/>
    <mergeCell ref="J34:J41"/>
    <mergeCell ref="AI18:AI25"/>
    <mergeCell ref="AJ18:AJ25"/>
    <mergeCell ref="A26:A33"/>
    <mergeCell ref="B26:B33"/>
    <mergeCell ref="C26:C33"/>
    <mergeCell ref="D26:D33"/>
    <mergeCell ref="E26:E33"/>
    <mergeCell ref="F26:F33"/>
    <mergeCell ref="K18:K25"/>
    <mergeCell ref="L18:L25"/>
    <mergeCell ref="M18:M25"/>
    <mergeCell ref="N18:N25"/>
    <mergeCell ref="O18:O25"/>
    <mergeCell ref="AF18:AF25"/>
    <mergeCell ref="AJ26:AJ33"/>
    <mergeCell ref="N26:N33"/>
    <mergeCell ref="O26:O33"/>
    <mergeCell ref="AF26:AF33"/>
    <mergeCell ref="AG26:AG33"/>
    <mergeCell ref="AH26:AH33"/>
    <mergeCell ref="AI26:AI33"/>
    <mergeCell ref="G26:G33"/>
    <mergeCell ref="I26:I33"/>
    <mergeCell ref="J26:J33"/>
    <mergeCell ref="AJ10:AJ17"/>
    <mergeCell ref="A18:A25"/>
    <mergeCell ref="B18:B25"/>
    <mergeCell ref="C18:C25"/>
    <mergeCell ref="D18:D25"/>
    <mergeCell ref="E18:E25"/>
    <mergeCell ref="F18:F25"/>
    <mergeCell ref="G18:G25"/>
    <mergeCell ref="I18:I25"/>
    <mergeCell ref="J18:J25"/>
    <mergeCell ref="N10:N17"/>
    <mergeCell ref="O10:O17"/>
    <mergeCell ref="AF10:AF17"/>
    <mergeCell ref="AG10:AG17"/>
    <mergeCell ref="AH10:AH17"/>
    <mergeCell ref="AI10:AI17"/>
    <mergeCell ref="G10:G17"/>
    <mergeCell ref="I10:I17"/>
    <mergeCell ref="J10:J17"/>
    <mergeCell ref="K10:K17"/>
    <mergeCell ref="L10:L17"/>
    <mergeCell ref="M10:M17"/>
    <mergeCell ref="AG18:AG25"/>
    <mergeCell ref="AH18:AH25"/>
    <mergeCell ref="AT8:AT9"/>
    <mergeCell ref="AU8:AU9"/>
    <mergeCell ref="AV8:AV9"/>
    <mergeCell ref="AW8:AW9"/>
    <mergeCell ref="A10:A17"/>
    <mergeCell ref="B10:B17"/>
    <mergeCell ref="C10:C17"/>
    <mergeCell ref="D10:D17"/>
    <mergeCell ref="E10:E17"/>
    <mergeCell ref="F10:F17"/>
    <mergeCell ref="AL8:AL9"/>
    <mergeCell ref="AM8:AM9"/>
    <mergeCell ref="AP8:AP9"/>
    <mergeCell ref="AQ8:AQ9"/>
    <mergeCell ref="AR8:AR9"/>
    <mergeCell ref="AS8:AS9"/>
    <mergeCell ref="AF8:AF9"/>
    <mergeCell ref="AG8:AG9"/>
    <mergeCell ref="AH8:AH9"/>
    <mergeCell ref="AI8:AI9"/>
    <mergeCell ref="AJ8:AJ9"/>
    <mergeCell ref="AK8:AK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F9"/>
    <mergeCell ref="G8:G9"/>
    <mergeCell ref="N8:N9"/>
    <mergeCell ref="O8:O9"/>
    <mergeCell ref="A6:I7"/>
    <mergeCell ref="J6:O7"/>
    <mergeCell ref="P6:AC6"/>
    <mergeCell ref="AD6:AJ7"/>
    <mergeCell ref="AK6:AP6"/>
    <mergeCell ref="AQ6:AW6"/>
    <mergeCell ref="P7:R7"/>
    <mergeCell ref="S7:T7"/>
    <mergeCell ref="U7:AC7"/>
    <mergeCell ref="AK7:AP7"/>
    <mergeCell ref="AQ7:AS7"/>
    <mergeCell ref="AT7:AW7"/>
    <mergeCell ref="A4:C4"/>
    <mergeCell ref="A5:I5"/>
    <mergeCell ref="J5:O5"/>
    <mergeCell ref="P5:AC5"/>
    <mergeCell ref="AD5:AJ5"/>
    <mergeCell ref="AK5:AP5"/>
    <mergeCell ref="D1:AV1"/>
    <mergeCell ref="AW1:AW2"/>
    <mergeCell ref="D2:AV2"/>
    <mergeCell ref="D3:AV3"/>
    <mergeCell ref="AW3:AW4"/>
    <mergeCell ref="D4:AV4"/>
    <mergeCell ref="AQ5:AW5"/>
  </mergeCells>
  <conditionalFormatting sqref="K10:K105 AF10:AF105">
    <cfRule type="containsText" dxfId="13" priority="1" stopIfTrue="1" operator="containsText" text="Muy Alta">
      <formula>NOT(ISERROR(SEARCH("Muy Alta",K10)))</formula>
    </cfRule>
    <cfRule type="containsText" dxfId="12" priority="2" stopIfTrue="1" operator="containsText" text="Alta">
      <formula>NOT(ISERROR(SEARCH("Alta",K10)))</formula>
    </cfRule>
    <cfRule type="containsText" dxfId="11" priority="3" stopIfTrue="1" operator="containsText" text="Media">
      <formula>NOT(ISERROR(SEARCH("Media",K10)))</formula>
    </cfRule>
    <cfRule type="containsText" dxfId="10" priority="4" stopIfTrue="1" operator="containsText" text="Muy Baja">
      <formula>NOT(ISERROR(SEARCH("Muy Baja",K10)))</formula>
    </cfRule>
    <cfRule type="containsText" dxfId="9" priority="5" stopIfTrue="1" operator="containsText" text="Baja">
      <formula>NOT(ISERROR(SEARCH("Baja",K10)))</formula>
    </cfRule>
  </conditionalFormatting>
  <conditionalFormatting sqref="M10:M105 AH10:AH105">
    <cfRule type="containsText" dxfId="8" priority="6" stopIfTrue="1" operator="containsText" text="Catastrófico">
      <formula>NOT(ISERROR(SEARCH("Catastrófico",M10)))</formula>
    </cfRule>
    <cfRule type="containsText" dxfId="7" priority="7" stopIfTrue="1" operator="containsText" text="Mayor">
      <formula>NOT(ISERROR(SEARCH("Mayor",M10)))</formula>
    </cfRule>
    <cfRule type="containsText" dxfId="6" priority="8" stopIfTrue="1" operator="containsText" text="Moderado">
      <formula>NOT(ISERROR(SEARCH("Moderado",M10)))</formula>
    </cfRule>
    <cfRule type="containsText" dxfId="5" priority="9" stopIfTrue="1" operator="containsText" text="Menor">
      <formula>NOT(ISERROR(SEARCH("Menor",M10)))</formula>
    </cfRule>
    <cfRule type="containsText" dxfId="4" priority="10" stopIfTrue="1" operator="containsText" text="Leve">
      <formula>NOT(ISERROR(SEARCH("Leve",M10)))</formula>
    </cfRule>
  </conditionalFormatting>
  <conditionalFormatting sqref="O10:O105 AJ10:AJ105">
    <cfRule type="containsText" dxfId="3" priority="11" stopIfTrue="1" operator="containsText" text="Extremo">
      <formula>NOT(ISERROR(SEARCH("Extremo",O10)))</formula>
    </cfRule>
    <cfRule type="containsText" dxfId="2" priority="12" stopIfTrue="1" operator="containsText" text="Alto">
      <formula>NOT(ISERROR(SEARCH("Alto",O10)))</formula>
    </cfRule>
    <cfRule type="containsText" dxfId="1" priority="13" stopIfTrue="1" operator="containsText" text="Moderado">
      <formula>NOT(ISERROR(SEARCH("Moderado",O10)))</formula>
    </cfRule>
    <cfRule type="containsText" dxfId="0" priority="14" stopIfTrue="1" operator="containsText" text="Bajo">
      <formula>NOT(ISERROR(SEARCH("Bajo",O10)))</formula>
    </cfRule>
  </conditionalFormatting>
  <hyperlinks>
    <hyperlink ref="N8" location="'TABLA DE PROBABILIDAD'!A1" display="Probabilidad" xr:uid="{57739380-E906-4949-8CCE-0FB3AC34281A}"/>
    <hyperlink ref="D8:D9" location="Amenazas!A1" display="Amenazas!A1" xr:uid="{6E89DB3E-BA8B-4963-89A5-AFAF484FCBAE}"/>
    <hyperlink ref="E8:E9" location="Vulnerabilidades!A1" display="Vulnerabilidades!A1" xr:uid="{A1A3A839-BA25-40C8-81C4-28F08CB7CBDB}"/>
    <hyperlink ref="K8:K9" location="PROBABILIDAD" display="Probabilidad inherente" xr:uid="{CF6AAB19-502A-497D-ADCB-97671746E35D}"/>
    <hyperlink ref="F8:F9" location="TIPÓS_DE_RIESGOS" display="Tipo de riesgo" xr:uid="{D33466A1-7EE1-4542-B639-9082BC8B3694}"/>
    <hyperlink ref="I8:I9" location="CLASIFICACIÓN_DEL_RIESGO" display="Clasificación riesgo" xr:uid="{1F497AB4-899B-469F-99E9-CB0817E99789}"/>
    <hyperlink ref="J8:J9" location="Frecuencias" display="Frecuencias" xr:uid="{92563D1B-0830-46E3-B53B-824AC1CCCB4C}"/>
    <hyperlink ref="M8:M9" location="IMPACTO" display="Impacto inherente" xr:uid="{DE7D9C52-2BA1-4EAD-8EAD-4709F3BD57D8}"/>
    <hyperlink ref="U8:U9" location="EFICIENCIA_DEL_CONTROL" display="Tipo" xr:uid="{6731A4EC-2A03-44EA-80F9-73BCD47969C6}"/>
    <hyperlink ref="W8:W9" location="IMPLEMENTACIÓN" display="Implementación" xr:uid="{37C9E25A-FBB2-4707-994A-00B781BFDC8E}"/>
    <hyperlink ref="Z8:Z9" location="TIPOS_DE_DOCUMENTACIÓN" display="Documentación" xr:uid="{E825C103-C081-4227-9B25-742432DD4A90}"/>
    <hyperlink ref="AA8:AA9" location="TIPOS_DE_FRECUENCIAS" display="Frecuencia" xr:uid="{3A6883AA-3BFD-4290-BF66-1FFEA301EACA}"/>
    <hyperlink ref="AC8:AC9" location="TIPOS_EVIDENCIAS" display="Evidencia" xr:uid="{552FA420-1C52-4631-830C-33BFC1DF57E2}"/>
    <hyperlink ref="AB8:AB9" location="TIPOS_EVIDENCIAS" display="Evidencia" xr:uid="{D4F80E27-756A-43DE-8CD6-C5B3B4C9BD40}"/>
  </hyperlink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55BC06A-CDEA-478C-8AE3-7345183B3423}">
          <x14:formula1>
            <xm:f>Listas!$C$65:$C$66</xm:f>
          </x14:formula1>
          <xm:sqref>AB10:AB105</xm:sqref>
        </x14:dataValidation>
        <x14:dataValidation type="list" allowBlank="1" showInputMessage="1" showErrorMessage="1" xr:uid="{8512A174-EE28-47AB-8ACC-3A567224149F}">
          <x14:formula1>
            <xm:f>Listas!$C$51:$C$60</xm:f>
          </x14:formula1>
          <xm:sqref>AA10:AA105</xm:sqref>
        </x14:dataValidation>
        <x14:dataValidation type="list" allowBlank="1" showInputMessage="1" showErrorMessage="1" xr:uid="{4E485304-868A-45C3-A378-DA29ECF72957}">
          <x14:formula1>
            <xm:f>Listas!$C$46:$C$47</xm:f>
          </x14:formula1>
          <xm:sqref>Z10:Z105</xm:sqref>
        </x14:dataValidation>
        <x14:dataValidation type="list" allowBlank="1" showInputMessage="1" showErrorMessage="1" xr:uid="{B9703DB5-C271-4C41-964D-BD029AE2BBBA}">
          <x14:formula1>
            <xm:f>Listas!$C$36:$C$42</xm:f>
          </x14:formula1>
          <xm:sqref>I10:I105</xm:sqref>
        </x14:dataValidation>
        <x14:dataValidation type="list" allowBlank="1" showInputMessage="1" showErrorMessage="1" xr:uid="{BF6B7BEA-F4B9-463E-A27F-A54F23CF3EE8}">
          <x14:formula1>
            <xm:f>Listas!$C$17:$C$18</xm:f>
          </x14:formula1>
          <xm:sqref>W10:W105</xm:sqref>
        </x14:dataValidation>
        <x14:dataValidation type="list" allowBlank="1" showInputMessage="1" showErrorMessage="1" xr:uid="{4734FE36-5E35-4B15-91B4-30A155915D3C}">
          <x14:formula1>
            <xm:f>Listas!$C$11:$C$13</xm:f>
          </x14:formula1>
          <xm:sqref>U10:U105</xm:sqref>
        </x14:dataValidation>
        <x14:dataValidation type="list" allowBlank="1" showInputMessage="1" showErrorMessage="1" xr:uid="{8D403AA4-DC91-434D-A1B9-AEB2956DBD58}">
          <x14:formula1>
            <xm:f>Listas!$C$3:$C$7</xm:f>
          </x14:formula1>
          <xm:sqref>K10:K105</xm:sqref>
        </x14:dataValidation>
        <x14:dataValidation type="list" allowBlank="1" showInputMessage="1" showErrorMessage="1" xr:uid="{6EB25466-AE73-4E9A-9179-BA06B36C4310}">
          <x14:formula1>
            <xm:f>Listas!$I$3:$I$7</xm:f>
          </x14:formula1>
          <xm:sqref>M10:M105</xm:sqref>
        </x14:dataValidation>
        <x14:dataValidation type="list" allowBlank="1" showInputMessage="1" showErrorMessage="1" xr:uid="{3A8754FA-046B-49A6-A45B-1DCC8E46F2C6}">
          <x14:formula1>
            <xm:f>Listas!$C$30:$C$32</xm:f>
          </x14:formula1>
          <xm:sqref>F10:F105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2"/>
  <sheetViews>
    <sheetView showGridLines="0" zoomScaleNormal="100" workbookViewId="0"/>
  </sheetViews>
  <sheetFormatPr baseColWidth="10" defaultColWidth="11.42578125" defaultRowHeight="15" x14ac:dyDescent="0.25"/>
  <cols>
    <col min="1" max="1" width="5.42578125" customWidth="1"/>
    <col min="2" max="2" width="1.85546875" customWidth="1"/>
    <col min="3" max="3" width="15.7109375" customWidth="1"/>
    <col min="4" max="4" width="36.85546875" style="27" customWidth="1"/>
    <col min="5" max="5" width="32.85546875" style="12" customWidth="1"/>
    <col min="6" max="6" width="16.140625" style="2" bestFit="1" customWidth="1"/>
    <col min="7" max="7" width="3.5703125" style="2" customWidth="1"/>
    <col min="8" max="8" width="2.7109375" style="2" customWidth="1"/>
    <col min="9" max="9" width="3.140625" style="2" customWidth="1"/>
    <col min="10" max="10" width="2.5703125" style="15" customWidth="1"/>
    <col min="11" max="12" width="3" customWidth="1"/>
    <col min="13" max="13" width="4.140625" customWidth="1"/>
  </cols>
  <sheetData>
    <row r="1" spans="1:6" ht="16.5" customHeight="1" x14ac:dyDescent="0.25">
      <c r="C1" s="348" t="s">
        <v>80</v>
      </c>
      <c r="D1" s="349"/>
      <c r="E1" s="349"/>
      <c r="F1" s="350"/>
    </row>
    <row r="2" spans="1:6" ht="24" customHeight="1" x14ac:dyDescent="0.25">
      <c r="C2" s="351" t="s">
        <v>81</v>
      </c>
      <c r="D2" s="352"/>
      <c r="E2" s="352"/>
      <c r="F2" s="353"/>
    </row>
    <row r="3" spans="1:6" s="2" customFormat="1" ht="45" x14ac:dyDescent="0.25">
      <c r="C3" s="60" t="s">
        <v>82</v>
      </c>
      <c r="D3" s="61" t="s">
        <v>83</v>
      </c>
      <c r="E3" s="61" t="s">
        <v>84</v>
      </c>
      <c r="F3" s="62" t="s">
        <v>85</v>
      </c>
    </row>
    <row r="4" spans="1:6" ht="15" customHeight="1" x14ac:dyDescent="0.25">
      <c r="A4" s="347" t="s">
        <v>86</v>
      </c>
      <c r="B4" s="2"/>
      <c r="C4" s="357" t="s">
        <v>87</v>
      </c>
      <c r="D4" s="35" t="s">
        <v>88</v>
      </c>
      <c r="E4" s="43" t="s">
        <v>89</v>
      </c>
      <c r="F4" s="48"/>
    </row>
    <row r="5" spans="1:6" x14ac:dyDescent="0.25">
      <c r="A5" s="347"/>
      <c r="B5" s="2"/>
      <c r="C5" s="354"/>
      <c r="D5" s="36" t="s">
        <v>90</v>
      </c>
      <c r="E5" s="44" t="s">
        <v>89</v>
      </c>
      <c r="F5" s="45"/>
    </row>
    <row r="6" spans="1:6" x14ac:dyDescent="0.25">
      <c r="A6" s="347"/>
      <c r="B6" s="2"/>
      <c r="C6" s="354"/>
      <c r="D6" s="36" t="s">
        <v>91</v>
      </c>
      <c r="E6" s="44" t="s">
        <v>89</v>
      </c>
      <c r="F6" s="45"/>
    </row>
    <row r="7" spans="1:6" x14ac:dyDescent="0.25">
      <c r="A7" s="347"/>
      <c r="B7" s="2"/>
      <c r="C7" s="354"/>
      <c r="D7" s="36" t="s">
        <v>92</v>
      </c>
      <c r="E7" s="44" t="s">
        <v>89</v>
      </c>
      <c r="F7" s="45"/>
    </row>
    <row r="8" spans="1:6" x14ac:dyDescent="0.25">
      <c r="A8" s="347"/>
      <c r="B8" s="2"/>
      <c r="C8" s="354"/>
      <c r="D8" s="36" t="s">
        <v>93</v>
      </c>
      <c r="E8" s="44" t="s">
        <v>89</v>
      </c>
      <c r="F8" s="45"/>
    </row>
    <row r="9" spans="1:6" x14ac:dyDescent="0.25">
      <c r="A9" s="347"/>
      <c r="B9" s="2"/>
      <c r="C9" s="354"/>
      <c r="D9" s="36" t="s">
        <v>94</v>
      </c>
      <c r="E9" s="44" t="s">
        <v>89</v>
      </c>
      <c r="F9" s="45"/>
    </row>
    <row r="10" spans="1:6" x14ac:dyDescent="0.25">
      <c r="A10" s="347"/>
      <c r="B10" s="2"/>
      <c r="C10" s="354"/>
      <c r="D10" s="36" t="s">
        <v>95</v>
      </c>
      <c r="E10" s="44" t="s">
        <v>96</v>
      </c>
      <c r="F10" s="45"/>
    </row>
    <row r="11" spans="1:6" x14ac:dyDescent="0.25">
      <c r="A11" s="347"/>
      <c r="B11" s="2"/>
      <c r="C11" s="355" t="s">
        <v>97</v>
      </c>
      <c r="D11" s="36" t="s">
        <v>98</v>
      </c>
      <c r="E11" s="44" t="s">
        <v>96</v>
      </c>
      <c r="F11" s="45" t="s">
        <v>99</v>
      </c>
    </row>
    <row r="12" spans="1:6" x14ac:dyDescent="0.25">
      <c r="A12" s="347"/>
      <c r="B12" s="2"/>
      <c r="C12" s="355"/>
      <c r="D12" s="36" t="s">
        <v>100</v>
      </c>
      <c r="E12" s="44" t="s">
        <v>96</v>
      </c>
      <c r="F12" s="45" t="s">
        <v>99</v>
      </c>
    </row>
    <row r="13" spans="1:6" x14ac:dyDescent="0.25">
      <c r="A13" s="347"/>
      <c r="B13" s="2"/>
      <c r="C13" s="355"/>
      <c r="D13" s="36" t="s">
        <v>101</v>
      </c>
      <c r="E13" s="44" t="s">
        <v>96</v>
      </c>
      <c r="F13" s="45" t="s">
        <v>99</v>
      </c>
    </row>
    <row r="14" spans="1:6" x14ac:dyDescent="0.25">
      <c r="B14" s="2"/>
      <c r="C14" s="355"/>
      <c r="D14" s="36" t="s">
        <v>102</v>
      </c>
      <c r="E14" s="44" t="s">
        <v>96</v>
      </c>
      <c r="F14" s="45" t="s">
        <v>99</v>
      </c>
    </row>
    <row r="15" spans="1:6" x14ac:dyDescent="0.25">
      <c r="B15" s="2"/>
      <c r="C15" s="355"/>
      <c r="D15" s="36" t="s">
        <v>103</v>
      </c>
      <c r="E15" s="44" t="s">
        <v>96</v>
      </c>
      <c r="F15" s="45" t="s">
        <v>99</v>
      </c>
    </row>
    <row r="16" spans="1:6" ht="30" x14ac:dyDescent="0.25">
      <c r="B16" s="2"/>
      <c r="C16" s="355" t="s">
        <v>104</v>
      </c>
      <c r="D16" s="36" t="s">
        <v>105</v>
      </c>
      <c r="E16" s="44" t="s">
        <v>96</v>
      </c>
      <c r="F16" s="45" t="s">
        <v>99</v>
      </c>
    </row>
    <row r="17" spans="3:6" x14ac:dyDescent="0.25">
      <c r="C17" s="355"/>
      <c r="D17" s="36" t="s">
        <v>106</v>
      </c>
      <c r="E17" s="44" t="s">
        <v>96</v>
      </c>
      <c r="F17" s="45"/>
    </row>
    <row r="18" spans="3:6" x14ac:dyDescent="0.25">
      <c r="C18" s="355"/>
      <c r="D18" s="36" t="s">
        <v>107</v>
      </c>
      <c r="E18" s="44" t="s">
        <v>96</v>
      </c>
      <c r="F18" s="45" t="s">
        <v>99</v>
      </c>
    </row>
    <row r="19" spans="3:6" ht="15" customHeight="1" x14ac:dyDescent="0.25">
      <c r="C19" s="355" t="s">
        <v>108</v>
      </c>
      <c r="D19" s="36" t="s">
        <v>109</v>
      </c>
      <c r="E19" s="44" t="s">
        <v>110</v>
      </c>
      <c r="F19" s="45"/>
    </row>
    <row r="20" spans="3:6" x14ac:dyDescent="0.25">
      <c r="C20" s="355"/>
      <c r="D20" s="36" t="s">
        <v>111</v>
      </c>
      <c r="E20" s="44" t="s">
        <v>110</v>
      </c>
      <c r="F20" s="45"/>
    </row>
    <row r="21" spans="3:6" x14ac:dyDescent="0.25">
      <c r="C21" s="355"/>
      <c r="D21" s="36" t="s">
        <v>112</v>
      </c>
      <c r="E21" s="44" t="s">
        <v>110</v>
      </c>
      <c r="F21" s="45"/>
    </row>
    <row r="22" spans="3:6" ht="30" customHeight="1" x14ac:dyDescent="0.25">
      <c r="C22" s="355" t="s">
        <v>113</v>
      </c>
      <c r="D22" s="36" t="s">
        <v>114</v>
      </c>
      <c r="E22" s="44" t="s">
        <v>115</v>
      </c>
      <c r="F22" s="45"/>
    </row>
    <row r="23" spans="3:6" x14ac:dyDescent="0.25">
      <c r="C23" s="355"/>
      <c r="D23" s="36" t="s">
        <v>116</v>
      </c>
      <c r="E23" s="44" t="s">
        <v>115</v>
      </c>
      <c r="F23" s="45"/>
    </row>
    <row r="24" spans="3:6" x14ac:dyDescent="0.25">
      <c r="C24" s="355"/>
      <c r="D24" s="36" t="s">
        <v>117</v>
      </c>
      <c r="E24" s="44" t="s">
        <v>115</v>
      </c>
      <c r="F24" s="45"/>
    </row>
    <row r="25" spans="3:6" x14ac:dyDescent="0.25">
      <c r="C25" s="355"/>
      <c r="D25" s="36" t="s">
        <v>118</v>
      </c>
      <c r="E25" s="44" t="s">
        <v>115</v>
      </c>
      <c r="F25" s="45"/>
    </row>
    <row r="26" spans="3:6" ht="14.25" customHeight="1" x14ac:dyDescent="0.25">
      <c r="C26" s="355"/>
      <c r="D26" s="36" t="s">
        <v>119</v>
      </c>
      <c r="E26" s="44" t="s">
        <v>115</v>
      </c>
      <c r="F26" s="45"/>
    </row>
    <row r="27" spans="3:6" ht="30" x14ac:dyDescent="0.25">
      <c r="C27" s="355"/>
      <c r="D27" s="36" t="s">
        <v>120</v>
      </c>
      <c r="E27" s="44" t="s">
        <v>115</v>
      </c>
      <c r="F27" s="45"/>
    </row>
    <row r="28" spans="3:6" x14ac:dyDescent="0.25">
      <c r="C28" s="355"/>
      <c r="D28" s="36" t="s">
        <v>121</v>
      </c>
      <c r="E28" s="44" t="s">
        <v>110</v>
      </c>
      <c r="F28" s="45"/>
    </row>
    <row r="29" spans="3:6" ht="30" x14ac:dyDescent="0.25">
      <c r="C29" s="355"/>
      <c r="D29" s="36" t="s">
        <v>122</v>
      </c>
      <c r="E29" s="44" t="s">
        <v>110</v>
      </c>
      <c r="F29" s="45"/>
    </row>
    <row r="30" spans="3:6" x14ac:dyDescent="0.25">
      <c r="C30" s="355"/>
      <c r="D30" s="36" t="s">
        <v>123</v>
      </c>
      <c r="E30" s="44" t="s">
        <v>115</v>
      </c>
      <c r="F30" s="45" t="s">
        <v>124</v>
      </c>
    </row>
    <row r="31" spans="3:6" x14ac:dyDescent="0.25">
      <c r="C31" s="355"/>
      <c r="D31" s="36" t="s">
        <v>125</v>
      </c>
      <c r="E31" s="44" t="s">
        <v>115</v>
      </c>
      <c r="F31" s="45" t="s">
        <v>124</v>
      </c>
    </row>
    <row r="32" spans="3:6" x14ac:dyDescent="0.25">
      <c r="C32" s="355"/>
      <c r="D32" s="36" t="s">
        <v>126</v>
      </c>
      <c r="E32" s="44" t="s">
        <v>110</v>
      </c>
      <c r="F32" s="45"/>
    </row>
    <row r="33" spans="3:6" ht="45" x14ac:dyDescent="0.25">
      <c r="C33" s="355"/>
      <c r="D33" s="36" t="s">
        <v>127</v>
      </c>
      <c r="E33" s="44"/>
      <c r="F33" s="45" t="s">
        <v>124</v>
      </c>
    </row>
    <row r="34" spans="3:6" x14ac:dyDescent="0.25">
      <c r="C34" s="355"/>
      <c r="D34" s="36"/>
      <c r="E34" s="44"/>
      <c r="F34" s="45"/>
    </row>
    <row r="35" spans="3:6" x14ac:dyDescent="0.25">
      <c r="C35" s="354" t="s">
        <v>128</v>
      </c>
      <c r="D35" s="36" t="s">
        <v>129</v>
      </c>
      <c r="E35" s="44" t="s">
        <v>130</v>
      </c>
      <c r="F35" s="45" t="s">
        <v>99</v>
      </c>
    </row>
    <row r="36" spans="3:6" x14ac:dyDescent="0.25">
      <c r="C36" s="354"/>
      <c r="D36" s="36" t="s">
        <v>131</v>
      </c>
      <c r="E36" s="44" t="s">
        <v>130</v>
      </c>
      <c r="F36" s="45" t="s">
        <v>99</v>
      </c>
    </row>
    <row r="37" spans="3:6" x14ac:dyDescent="0.25">
      <c r="C37" s="354"/>
      <c r="D37" s="36" t="s">
        <v>132</v>
      </c>
      <c r="E37" s="44" t="s">
        <v>130</v>
      </c>
      <c r="F37" s="45" t="s">
        <v>99</v>
      </c>
    </row>
    <row r="38" spans="3:6" x14ac:dyDescent="0.25">
      <c r="C38" s="354"/>
      <c r="D38" s="36" t="s">
        <v>133</v>
      </c>
      <c r="E38" s="44" t="s">
        <v>130</v>
      </c>
      <c r="F38" s="45" t="s">
        <v>99</v>
      </c>
    </row>
    <row r="39" spans="3:6" ht="30" x14ac:dyDescent="0.25">
      <c r="C39" s="354"/>
      <c r="D39" s="36" t="s">
        <v>134</v>
      </c>
      <c r="E39" s="44" t="s">
        <v>130</v>
      </c>
      <c r="F39" s="45" t="s">
        <v>99</v>
      </c>
    </row>
    <row r="40" spans="3:6" x14ac:dyDescent="0.25">
      <c r="C40" s="355" t="s">
        <v>135</v>
      </c>
      <c r="D40" s="36" t="s">
        <v>136</v>
      </c>
      <c r="E40" s="44" t="s">
        <v>115</v>
      </c>
      <c r="F40" s="45" t="s">
        <v>137</v>
      </c>
    </row>
    <row r="41" spans="3:6" x14ac:dyDescent="0.25">
      <c r="C41" s="355"/>
      <c r="D41" s="36" t="s">
        <v>138</v>
      </c>
      <c r="E41" s="44" t="s">
        <v>115</v>
      </c>
      <c r="F41" s="45" t="s">
        <v>137</v>
      </c>
    </row>
    <row r="42" spans="3:6" x14ac:dyDescent="0.25">
      <c r="C42" s="355"/>
      <c r="D42" s="36" t="s">
        <v>139</v>
      </c>
      <c r="E42" s="44" t="s">
        <v>115</v>
      </c>
      <c r="F42" s="45" t="s">
        <v>137</v>
      </c>
    </row>
    <row r="43" spans="3:6" x14ac:dyDescent="0.25">
      <c r="C43" s="355"/>
      <c r="D43" s="36" t="s">
        <v>140</v>
      </c>
      <c r="E43" s="44" t="s">
        <v>115</v>
      </c>
      <c r="F43" s="45" t="s">
        <v>124</v>
      </c>
    </row>
    <row r="44" spans="3:6" x14ac:dyDescent="0.25">
      <c r="C44" s="355"/>
      <c r="D44" s="36" t="s">
        <v>141</v>
      </c>
      <c r="E44" s="44" t="s">
        <v>115</v>
      </c>
      <c r="F44" s="45" t="s">
        <v>137</v>
      </c>
    </row>
    <row r="45" spans="3:6" ht="30" x14ac:dyDescent="0.25">
      <c r="C45" s="355"/>
      <c r="D45" s="36" t="s">
        <v>142</v>
      </c>
      <c r="E45" s="44"/>
      <c r="F45" s="45" t="s">
        <v>124</v>
      </c>
    </row>
    <row r="46" spans="3:6" ht="45" x14ac:dyDescent="0.25">
      <c r="C46" s="355"/>
      <c r="D46" s="36" t="s">
        <v>143</v>
      </c>
      <c r="E46" s="44"/>
      <c r="F46" s="45" t="s">
        <v>124</v>
      </c>
    </row>
    <row r="47" spans="3:6" x14ac:dyDescent="0.25">
      <c r="C47" s="355"/>
      <c r="D47" s="36"/>
      <c r="E47" s="44"/>
      <c r="F47" s="45"/>
    </row>
    <row r="48" spans="3:6" x14ac:dyDescent="0.25">
      <c r="C48" s="355" t="s">
        <v>144</v>
      </c>
      <c r="D48" s="36" t="s">
        <v>145</v>
      </c>
      <c r="E48" s="44" t="s">
        <v>110</v>
      </c>
      <c r="F48" s="45"/>
    </row>
    <row r="49" spans="3:6" x14ac:dyDescent="0.25">
      <c r="C49" s="355"/>
      <c r="D49" s="36" t="s">
        <v>146</v>
      </c>
      <c r="E49" s="44" t="s">
        <v>115</v>
      </c>
      <c r="F49" s="45"/>
    </row>
    <row r="50" spans="3:6" x14ac:dyDescent="0.25">
      <c r="C50" s="355"/>
      <c r="D50" s="36" t="s">
        <v>147</v>
      </c>
      <c r="E50" s="44" t="s">
        <v>115</v>
      </c>
      <c r="F50" s="45"/>
    </row>
    <row r="51" spans="3:6" x14ac:dyDescent="0.25">
      <c r="C51" s="355"/>
      <c r="D51" s="36" t="s">
        <v>148</v>
      </c>
      <c r="E51" s="44" t="s">
        <v>115</v>
      </c>
      <c r="F51" s="45"/>
    </row>
    <row r="52" spans="3:6" ht="30" x14ac:dyDescent="0.25">
      <c r="C52" s="356"/>
      <c r="D52" s="37" t="s">
        <v>149</v>
      </c>
      <c r="E52" s="46" t="s">
        <v>115</v>
      </c>
      <c r="F52" s="47"/>
    </row>
    <row r="53" spans="3:6" x14ac:dyDescent="0.25">
      <c r="C53" s="12"/>
    </row>
    <row r="54" spans="3:6" x14ac:dyDescent="0.25">
      <c r="C54" s="348" t="s">
        <v>150</v>
      </c>
      <c r="D54" s="349"/>
      <c r="E54" s="349"/>
      <c r="F54" s="350"/>
    </row>
    <row r="55" spans="3:6" ht="26.25" customHeight="1" x14ac:dyDescent="0.25">
      <c r="C55" s="351" t="s">
        <v>81</v>
      </c>
      <c r="D55" s="352"/>
      <c r="E55" s="352"/>
      <c r="F55" s="353"/>
    </row>
    <row r="56" spans="3:6" ht="30" x14ac:dyDescent="0.25">
      <c r="C56" s="63" t="s">
        <v>151</v>
      </c>
      <c r="D56" s="61" t="s">
        <v>152</v>
      </c>
      <c r="E56" s="61" t="s">
        <v>153</v>
      </c>
      <c r="F56" s="62" t="s">
        <v>154</v>
      </c>
    </row>
    <row r="57" spans="3:6" ht="123" x14ac:dyDescent="0.25">
      <c r="C57" s="360" t="s">
        <v>155</v>
      </c>
      <c r="D57" s="358" t="s">
        <v>156</v>
      </c>
      <c r="E57" s="38" t="s">
        <v>157</v>
      </c>
      <c r="F57" s="32"/>
    </row>
    <row r="58" spans="3:6" ht="39" x14ac:dyDescent="0.25">
      <c r="C58" s="355"/>
      <c r="D58" s="359"/>
      <c r="E58" s="40" t="s">
        <v>158</v>
      </c>
      <c r="F58" s="33" t="s">
        <v>137</v>
      </c>
    </row>
    <row r="59" spans="3:6" ht="30" x14ac:dyDescent="0.25">
      <c r="C59" s="355"/>
      <c r="D59" s="359"/>
      <c r="E59" s="40" t="s">
        <v>159</v>
      </c>
      <c r="F59" s="33"/>
    </row>
    <row r="60" spans="3:6" ht="39" x14ac:dyDescent="0.25">
      <c r="C60" s="355"/>
      <c r="D60" s="359"/>
      <c r="E60" s="40" t="s">
        <v>160</v>
      </c>
      <c r="F60" s="33" t="s">
        <v>137</v>
      </c>
    </row>
    <row r="61" spans="3:6" ht="39" x14ac:dyDescent="0.25">
      <c r="C61" s="355"/>
      <c r="D61" s="359"/>
      <c r="E61" s="40" t="s">
        <v>161</v>
      </c>
      <c r="F61" s="33" t="s">
        <v>137</v>
      </c>
    </row>
    <row r="62" spans="3:6" ht="45" x14ac:dyDescent="0.25">
      <c r="C62" s="355"/>
      <c r="D62" s="359"/>
      <c r="E62" s="40" t="s">
        <v>162</v>
      </c>
      <c r="F62" s="33" t="s">
        <v>137</v>
      </c>
    </row>
    <row r="63" spans="3:6" x14ac:dyDescent="0.25">
      <c r="C63" s="355" t="s">
        <v>163</v>
      </c>
      <c r="D63" s="359" t="s">
        <v>164</v>
      </c>
      <c r="E63" s="40" t="s">
        <v>165</v>
      </c>
      <c r="F63" s="33"/>
    </row>
    <row r="64" spans="3:6" x14ac:dyDescent="0.25">
      <c r="C64" s="355"/>
      <c r="D64" s="359"/>
      <c r="E64" s="40" t="s">
        <v>166</v>
      </c>
      <c r="F64" s="33"/>
    </row>
    <row r="65" spans="3:6" x14ac:dyDescent="0.25">
      <c r="C65" s="355"/>
      <c r="D65" s="359"/>
      <c r="E65" s="40" t="s">
        <v>167</v>
      </c>
      <c r="F65" s="33" t="s">
        <v>137</v>
      </c>
    </row>
    <row r="66" spans="3:6" ht="51" x14ac:dyDescent="0.25">
      <c r="C66" s="355"/>
      <c r="D66" s="359"/>
      <c r="E66" s="40" t="s">
        <v>168</v>
      </c>
      <c r="F66" s="33" t="s">
        <v>137</v>
      </c>
    </row>
    <row r="67" spans="3:6" ht="39" x14ac:dyDescent="0.25">
      <c r="C67" s="355"/>
      <c r="D67" s="359"/>
      <c r="E67" s="40" t="s">
        <v>169</v>
      </c>
      <c r="F67" s="33"/>
    </row>
    <row r="68" spans="3:6" x14ac:dyDescent="0.25">
      <c r="C68" s="355"/>
      <c r="D68" s="359"/>
      <c r="E68" s="40" t="s">
        <v>170</v>
      </c>
      <c r="F68" s="33" t="s">
        <v>137</v>
      </c>
    </row>
    <row r="69" spans="3:6" x14ac:dyDescent="0.25">
      <c r="C69" s="355" t="s">
        <v>171</v>
      </c>
      <c r="D69" s="359" t="s">
        <v>172</v>
      </c>
      <c r="E69" s="40" t="s">
        <v>173</v>
      </c>
      <c r="F69" s="33"/>
    </row>
    <row r="70" spans="3:6" x14ac:dyDescent="0.25">
      <c r="C70" s="355"/>
      <c r="D70" s="359"/>
      <c r="E70" s="40" t="s">
        <v>174</v>
      </c>
      <c r="F70" s="33"/>
    </row>
    <row r="71" spans="3:6" ht="75" x14ac:dyDescent="0.25">
      <c r="C71" s="355"/>
      <c r="D71" s="359"/>
      <c r="E71" s="40" t="s">
        <v>175</v>
      </c>
      <c r="F71" s="33" t="s">
        <v>99</v>
      </c>
    </row>
    <row r="72" spans="3:6" x14ac:dyDescent="0.25">
      <c r="C72" s="355"/>
      <c r="D72" s="359"/>
      <c r="E72" s="40" t="s">
        <v>176</v>
      </c>
      <c r="F72" s="33" t="s">
        <v>137</v>
      </c>
    </row>
    <row r="73" spans="3:6" x14ac:dyDescent="0.25">
      <c r="C73" s="355"/>
      <c r="D73" s="359"/>
      <c r="E73" s="40" t="s">
        <v>177</v>
      </c>
      <c r="F73" s="33" t="s">
        <v>124</v>
      </c>
    </row>
    <row r="74" spans="3:6" x14ac:dyDescent="0.25">
      <c r="C74" s="355" t="s">
        <v>178</v>
      </c>
      <c r="D74" s="359" t="s">
        <v>179</v>
      </c>
      <c r="E74" s="40" t="s">
        <v>180</v>
      </c>
      <c r="F74" s="33"/>
    </row>
    <row r="75" spans="3:6" x14ac:dyDescent="0.25">
      <c r="C75" s="355"/>
      <c r="D75" s="359"/>
      <c r="E75" s="40" t="s">
        <v>181</v>
      </c>
      <c r="F75" s="33"/>
    </row>
    <row r="76" spans="3:6" x14ac:dyDescent="0.25">
      <c r="C76" s="355"/>
      <c r="D76" s="359"/>
      <c r="E76" s="40" t="s">
        <v>182</v>
      </c>
      <c r="F76" s="33"/>
    </row>
    <row r="77" spans="3:6" x14ac:dyDescent="0.25">
      <c r="C77" s="355"/>
      <c r="D77" s="359"/>
      <c r="E77" s="40" t="s">
        <v>183</v>
      </c>
      <c r="F77" s="33"/>
    </row>
    <row r="78" spans="3:6" x14ac:dyDescent="0.25">
      <c r="C78" s="355"/>
      <c r="D78" s="359"/>
      <c r="E78" s="40" t="s">
        <v>184</v>
      </c>
      <c r="F78" s="33"/>
    </row>
    <row r="79" spans="3:6" x14ac:dyDescent="0.25">
      <c r="C79" s="355"/>
      <c r="D79" s="359"/>
      <c r="E79" s="40" t="s">
        <v>185</v>
      </c>
      <c r="F79" s="33"/>
    </row>
    <row r="80" spans="3:6" x14ac:dyDescent="0.25">
      <c r="C80" s="355"/>
      <c r="D80" s="359"/>
      <c r="E80" s="40" t="s">
        <v>176</v>
      </c>
      <c r="F80" s="33"/>
    </row>
    <row r="81" spans="3:6" x14ac:dyDescent="0.25">
      <c r="C81" s="355"/>
      <c r="D81" s="359"/>
      <c r="E81" s="40" t="s">
        <v>186</v>
      </c>
      <c r="F81" s="33" t="s">
        <v>137</v>
      </c>
    </row>
    <row r="82" spans="3:6" ht="15" customHeight="1" x14ac:dyDescent="0.25">
      <c r="C82" s="355" t="s">
        <v>187</v>
      </c>
      <c r="D82" s="359" t="s">
        <v>188</v>
      </c>
      <c r="E82" s="40" t="s">
        <v>189</v>
      </c>
      <c r="F82" s="33"/>
    </row>
    <row r="83" spans="3:6" x14ac:dyDescent="0.25">
      <c r="C83" s="355"/>
      <c r="D83" s="359"/>
      <c r="E83" s="40" t="s">
        <v>190</v>
      </c>
      <c r="F83" s="33"/>
    </row>
    <row r="84" spans="3:6" x14ac:dyDescent="0.25">
      <c r="C84" s="355"/>
      <c r="D84" s="359"/>
      <c r="E84" s="40" t="s">
        <v>191</v>
      </c>
      <c r="F84" s="33"/>
    </row>
    <row r="85" spans="3:6" x14ac:dyDescent="0.25">
      <c r="C85" s="355"/>
      <c r="D85" s="359"/>
      <c r="E85" s="40" t="s">
        <v>192</v>
      </c>
      <c r="F85" s="33"/>
    </row>
    <row r="86" spans="3:6" x14ac:dyDescent="0.25">
      <c r="C86" s="355"/>
      <c r="D86" s="359"/>
      <c r="E86" s="40" t="s">
        <v>193</v>
      </c>
      <c r="F86" s="33"/>
    </row>
    <row r="87" spans="3:6" x14ac:dyDescent="0.25">
      <c r="C87" s="355"/>
      <c r="D87" s="359"/>
      <c r="E87" s="40" t="s">
        <v>194</v>
      </c>
      <c r="F87" s="33"/>
    </row>
    <row r="88" spans="3:6" x14ac:dyDescent="0.25">
      <c r="C88" s="355"/>
      <c r="D88" s="359"/>
      <c r="E88" s="40" t="s">
        <v>195</v>
      </c>
      <c r="F88" s="33"/>
    </row>
    <row r="89" spans="3:6" x14ac:dyDescent="0.25">
      <c r="C89" s="355"/>
      <c r="D89" s="359"/>
      <c r="E89" s="40" t="s">
        <v>196</v>
      </c>
      <c r="F89" s="33"/>
    </row>
    <row r="90" spans="3:6" ht="60" x14ac:dyDescent="0.25">
      <c r="C90" s="355"/>
      <c r="D90" s="359"/>
      <c r="E90" s="40" t="s">
        <v>197</v>
      </c>
      <c r="F90" s="33"/>
    </row>
    <row r="91" spans="3:6" ht="60" x14ac:dyDescent="0.25">
      <c r="C91" s="355"/>
      <c r="D91" s="359"/>
      <c r="E91" s="40" t="s">
        <v>198</v>
      </c>
      <c r="F91" s="33"/>
    </row>
    <row r="92" spans="3:6" x14ac:dyDescent="0.25">
      <c r="C92" s="356"/>
      <c r="D92" s="361"/>
      <c r="E92" s="31" t="s">
        <v>199</v>
      </c>
      <c r="F92" s="34" t="s">
        <v>137</v>
      </c>
    </row>
  </sheetData>
  <mergeCells count="23">
    <mergeCell ref="C55:F55"/>
    <mergeCell ref="C82:C92"/>
    <mergeCell ref="C4:C10"/>
    <mergeCell ref="C11:C15"/>
    <mergeCell ref="C16:C18"/>
    <mergeCell ref="C19:C21"/>
    <mergeCell ref="C22:C34"/>
    <mergeCell ref="D57:D62"/>
    <mergeCell ref="C57:C62"/>
    <mergeCell ref="D63:D68"/>
    <mergeCell ref="C63:C68"/>
    <mergeCell ref="D69:D73"/>
    <mergeCell ref="C69:C73"/>
    <mergeCell ref="D74:D81"/>
    <mergeCell ref="C74:C81"/>
    <mergeCell ref="D82:D92"/>
    <mergeCell ref="A4:A13"/>
    <mergeCell ref="C1:F1"/>
    <mergeCell ref="C2:F2"/>
    <mergeCell ref="C54:F54"/>
    <mergeCell ref="C35:C39"/>
    <mergeCell ref="C40:C47"/>
    <mergeCell ref="C48:C52"/>
  </mergeCells>
  <hyperlinks>
    <hyperlink ref="A4:A13" location="Amenazas___Causa_Inmediata" display="VOLVER A LA MATRIZ" xr:uid="{00000000-0004-0000-01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3"/>
  <sheetViews>
    <sheetView showGridLines="0" workbookViewId="0">
      <selection activeCell="E32" sqref="E32"/>
    </sheetView>
  </sheetViews>
  <sheetFormatPr baseColWidth="10" defaultColWidth="11.42578125" defaultRowHeight="15" x14ac:dyDescent="0.25"/>
  <cols>
    <col min="1" max="1" width="5.42578125" customWidth="1"/>
    <col min="2" max="2" width="1.85546875" customWidth="1"/>
    <col min="3" max="3" width="15" bestFit="1" customWidth="1"/>
    <col min="4" max="4" width="55.7109375" customWidth="1"/>
    <col min="5" max="5" width="29.140625" style="15" bestFit="1" customWidth="1"/>
  </cols>
  <sheetData>
    <row r="1" spans="1:5" x14ac:dyDescent="0.25">
      <c r="C1" s="348" t="s">
        <v>200</v>
      </c>
      <c r="D1" s="349"/>
      <c r="E1" s="350"/>
    </row>
    <row r="2" spans="1:5" ht="29.25" customHeight="1" x14ac:dyDescent="0.25">
      <c r="C2" s="370" t="s">
        <v>81</v>
      </c>
      <c r="D2" s="371"/>
      <c r="E2" s="372"/>
    </row>
    <row r="3" spans="1:5" x14ac:dyDescent="0.25">
      <c r="A3" s="2"/>
      <c r="B3" s="2"/>
      <c r="C3" s="63" t="s">
        <v>201</v>
      </c>
      <c r="D3" s="61" t="s">
        <v>202</v>
      </c>
      <c r="E3" s="62" t="s">
        <v>85</v>
      </c>
    </row>
    <row r="4" spans="1:5" x14ac:dyDescent="0.25">
      <c r="A4" s="347" t="s">
        <v>86</v>
      </c>
      <c r="B4" s="2"/>
      <c r="C4" s="357" t="s">
        <v>203</v>
      </c>
      <c r="D4" s="38" t="s">
        <v>204</v>
      </c>
      <c r="E4" s="53"/>
    </row>
    <row r="5" spans="1:5" x14ac:dyDescent="0.25">
      <c r="A5" s="347"/>
      <c r="B5" s="2"/>
      <c r="C5" s="354"/>
      <c r="D5" s="40" t="s">
        <v>205</v>
      </c>
      <c r="E5" s="50"/>
    </row>
    <row r="6" spans="1:5" x14ac:dyDescent="0.25">
      <c r="A6" s="347"/>
      <c r="B6" s="2"/>
      <c r="C6" s="354"/>
      <c r="D6" s="40" t="s">
        <v>206</v>
      </c>
      <c r="E6" s="50"/>
    </row>
    <row r="7" spans="1:5" ht="30" x14ac:dyDescent="0.25">
      <c r="A7" s="347"/>
      <c r="B7" s="2"/>
      <c r="C7" s="354"/>
      <c r="D7" s="40" t="s">
        <v>207</v>
      </c>
      <c r="E7" s="50"/>
    </row>
    <row r="8" spans="1:5" x14ac:dyDescent="0.25">
      <c r="A8" s="347"/>
      <c r="B8" s="2"/>
      <c r="C8" s="354"/>
      <c r="D8" s="40" t="s">
        <v>208</v>
      </c>
      <c r="E8" s="50"/>
    </row>
    <row r="9" spans="1:5" x14ac:dyDescent="0.25">
      <c r="A9" s="347"/>
      <c r="B9" s="2"/>
      <c r="C9" s="354"/>
      <c r="D9" s="40" t="s">
        <v>209</v>
      </c>
      <c r="E9" s="50"/>
    </row>
    <row r="10" spans="1:5" x14ac:dyDescent="0.25">
      <c r="A10" s="347"/>
      <c r="B10" s="2"/>
      <c r="C10" s="354"/>
      <c r="D10" s="40" t="s">
        <v>210</v>
      </c>
      <c r="E10" s="50"/>
    </row>
    <row r="11" spans="1:5" x14ac:dyDescent="0.25">
      <c r="A11" s="347"/>
      <c r="B11" s="2"/>
      <c r="C11" s="354" t="s">
        <v>211</v>
      </c>
      <c r="D11" s="40" t="s">
        <v>212</v>
      </c>
      <c r="E11" s="50"/>
    </row>
    <row r="12" spans="1:5" x14ac:dyDescent="0.25">
      <c r="A12" s="347"/>
      <c r="B12" s="2"/>
      <c r="C12" s="354"/>
      <c r="D12" s="40" t="s">
        <v>213</v>
      </c>
      <c r="E12" s="50"/>
    </row>
    <row r="13" spans="1:5" x14ac:dyDescent="0.25">
      <c r="A13" s="347"/>
      <c r="B13" s="2"/>
      <c r="C13" s="354"/>
      <c r="D13" s="40" t="s">
        <v>214</v>
      </c>
      <c r="E13" s="50"/>
    </row>
    <row r="14" spans="1:5" x14ac:dyDescent="0.25">
      <c r="B14" s="2"/>
      <c r="C14" s="354"/>
      <c r="D14" s="40" t="s">
        <v>215</v>
      </c>
      <c r="E14" s="50"/>
    </row>
    <row r="15" spans="1:5" x14ac:dyDescent="0.25">
      <c r="B15" s="2"/>
      <c r="C15" s="354"/>
      <c r="D15" s="40" t="s">
        <v>216</v>
      </c>
      <c r="E15" s="50"/>
    </row>
    <row r="16" spans="1:5" x14ac:dyDescent="0.25">
      <c r="B16" s="2"/>
      <c r="C16" s="354"/>
      <c r="D16" s="40" t="s">
        <v>217</v>
      </c>
      <c r="E16" s="50"/>
    </row>
    <row r="17" spans="3:5" x14ac:dyDescent="0.25">
      <c r="C17" s="354"/>
      <c r="D17" s="40" t="s">
        <v>218</v>
      </c>
      <c r="E17" s="50"/>
    </row>
    <row r="18" spans="3:5" ht="30" x14ac:dyDescent="0.25">
      <c r="C18" s="354"/>
      <c r="D18" s="40" t="s">
        <v>219</v>
      </c>
      <c r="E18" s="50"/>
    </row>
    <row r="19" spans="3:5" x14ac:dyDescent="0.25">
      <c r="C19" s="354"/>
      <c r="D19" s="40" t="s">
        <v>220</v>
      </c>
      <c r="E19" s="50"/>
    </row>
    <row r="20" spans="3:5" x14ac:dyDescent="0.25">
      <c r="C20" s="354"/>
      <c r="D20" s="40" t="s">
        <v>221</v>
      </c>
      <c r="E20" s="50"/>
    </row>
    <row r="21" spans="3:5" x14ac:dyDescent="0.25">
      <c r="C21" s="373" t="s">
        <v>222</v>
      </c>
      <c r="D21" s="40" t="s">
        <v>223</v>
      </c>
      <c r="E21" s="50"/>
    </row>
    <row r="22" spans="3:5" x14ac:dyDescent="0.25">
      <c r="C22" s="374"/>
      <c r="D22" s="40" t="s">
        <v>224</v>
      </c>
      <c r="E22" s="50"/>
    </row>
    <row r="23" spans="3:5" x14ac:dyDescent="0.25">
      <c r="C23" s="374"/>
      <c r="D23" s="40" t="s">
        <v>225</v>
      </c>
      <c r="E23" s="50"/>
    </row>
    <row r="24" spans="3:5" x14ac:dyDescent="0.25">
      <c r="C24" s="374"/>
      <c r="D24" s="40" t="s">
        <v>226</v>
      </c>
      <c r="E24" s="50"/>
    </row>
    <row r="25" spans="3:5" x14ac:dyDescent="0.25">
      <c r="C25" s="374"/>
      <c r="D25" s="40" t="s">
        <v>227</v>
      </c>
      <c r="E25" s="50"/>
    </row>
    <row r="26" spans="3:5" ht="30" x14ac:dyDescent="0.25">
      <c r="C26" s="357"/>
      <c r="D26" s="40" t="s">
        <v>228</v>
      </c>
      <c r="E26" s="50"/>
    </row>
    <row r="27" spans="3:5" x14ac:dyDescent="0.25">
      <c r="C27" s="354" t="s">
        <v>229</v>
      </c>
      <c r="D27" s="40" t="s">
        <v>230</v>
      </c>
      <c r="E27" s="50"/>
    </row>
    <row r="28" spans="3:5" x14ac:dyDescent="0.25">
      <c r="C28" s="354"/>
      <c r="D28" s="40" t="s">
        <v>231</v>
      </c>
      <c r="E28" s="50"/>
    </row>
    <row r="29" spans="3:5" ht="37.5" x14ac:dyDescent="0.25">
      <c r="C29" s="354"/>
      <c r="D29" s="40" t="s">
        <v>232</v>
      </c>
      <c r="E29" s="50"/>
    </row>
    <row r="30" spans="3:5" x14ac:dyDescent="0.25">
      <c r="C30" s="354"/>
      <c r="D30" s="40" t="s">
        <v>233</v>
      </c>
      <c r="E30" s="50"/>
    </row>
    <row r="31" spans="3:5" ht="39" x14ac:dyDescent="0.25">
      <c r="C31" s="354"/>
      <c r="D31" s="40" t="s">
        <v>234</v>
      </c>
      <c r="E31" s="50"/>
    </row>
    <row r="32" spans="3:5" x14ac:dyDescent="0.25">
      <c r="C32" s="354"/>
      <c r="D32" s="40" t="s">
        <v>235</v>
      </c>
      <c r="E32" s="50"/>
    </row>
    <row r="33" spans="3:5" x14ac:dyDescent="0.25">
      <c r="C33" s="354" t="s">
        <v>236</v>
      </c>
      <c r="D33" s="40" t="s">
        <v>237</v>
      </c>
      <c r="E33" s="50"/>
    </row>
    <row r="34" spans="3:5" x14ac:dyDescent="0.25">
      <c r="C34" s="354"/>
      <c r="D34" s="40" t="s">
        <v>238</v>
      </c>
      <c r="E34" s="50"/>
    </row>
    <row r="35" spans="3:5" x14ac:dyDescent="0.25">
      <c r="C35" s="354"/>
      <c r="D35" s="40" t="s">
        <v>239</v>
      </c>
      <c r="E35" s="50"/>
    </row>
    <row r="36" spans="3:5" x14ac:dyDescent="0.25">
      <c r="C36" s="354"/>
      <c r="D36" s="40" t="s">
        <v>240</v>
      </c>
      <c r="E36" s="50"/>
    </row>
    <row r="37" spans="3:5" x14ac:dyDescent="0.25">
      <c r="C37" s="354" t="s">
        <v>241</v>
      </c>
      <c r="D37" s="40" t="s">
        <v>242</v>
      </c>
      <c r="E37" s="50"/>
    </row>
    <row r="38" spans="3:5" x14ac:dyDescent="0.25">
      <c r="C38" s="354"/>
      <c r="D38" s="40" t="s">
        <v>243</v>
      </c>
      <c r="E38" s="50"/>
    </row>
    <row r="39" spans="3:5" ht="30" x14ac:dyDescent="0.25">
      <c r="C39" s="354"/>
      <c r="D39" s="40" t="s">
        <v>244</v>
      </c>
      <c r="E39" s="50"/>
    </row>
    <row r="40" spans="3:5" x14ac:dyDescent="0.25">
      <c r="C40" s="354"/>
      <c r="D40" s="40" t="s">
        <v>245</v>
      </c>
      <c r="E40" s="50"/>
    </row>
    <row r="41" spans="3:5" ht="30" x14ac:dyDescent="0.25">
      <c r="C41" s="354"/>
      <c r="D41" s="40" t="s">
        <v>246</v>
      </c>
      <c r="E41" s="50"/>
    </row>
    <row r="42" spans="3:5" ht="39" x14ac:dyDescent="0.25">
      <c r="C42" s="354"/>
      <c r="D42" s="40" t="s">
        <v>247</v>
      </c>
      <c r="E42" s="50"/>
    </row>
    <row r="43" spans="3:5" ht="63" x14ac:dyDescent="0.25">
      <c r="C43" s="354"/>
      <c r="D43" s="40" t="s">
        <v>248</v>
      </c>
      <c r="E43" s="50"/>
    </row>
    <row r="44" spans="3:5" ht="39" x14ac:dyDescent="0.25">
      <c r="C44" s="354" t="s">
        <v>249</v>
      </c>
      <c r="D44" s="40" t="s">
        <v>250</v>
      </c>
      <c r="E44" s="50" t="s">
        <v>137</v>
      </c>
    </row>
    <row r="45" spans="3:5" ht="27.75" x14ac:dyDescent="0.25">
      <c r="C45" s="354"/>
      <c r="D45" s="51" t="s">
        <v>251</v>
      </c>
      <c r="E45" s="50" t="s">
        <v>137</v>
      </c>
    </row>
    <row r="46" spans="3:5" ht="39" x14ac:dyDescent="0.25">
      <c r="C46" s="354"/>
      <c r="D46" s="40" t="s">
        <v>252</v>
      </c>
      <c r="E46" s="50" t="s">
        <v>137</v>
      </c>
    </row>
    <row r="47" spans="3:5" ht="39" x14ac:dyDescent="0.25">
      <c r="C47" s="354"/>
      <c r="D47" s="40" t="s">
        <v>253</v>
      </c>
      <c r="E47" s="50" t="s">
        <v>137</v>
      </c>
    </row>
    <row r="48" spans="3:5" ht="39" x14ac:dyDescent="0.25">
      <c r="C48" s="354"/>
      <c r="D48" s="40" t="s">
        <v>254</v>
      </c>
      <c r="E48" s="50" t="s">
        <v>137</v>
      </c>
    </row>
    <row r="49" spans="3:5" ht="39" x14ac:dyDescent="0.25">
      <c r="C49" s="354"/>
      <c r="D49" s="40" t="s">
        <v>255</v>
      </c>
      <c r="E49" s="50" t="s">
        <v>124</v>
      </c>
    </row>
    <row r="50" spans="3:5" ht="39" x14ac:dyDescent="0.25">
      <c r="C50" s="354"/>
      <c r="D50" s="40" t="s">
        <v>256</v>
      </c>
      <c r="E50" s="50" t="s">
        <v>124</v>
      </c>
    </row>
    <row r="51" spans="3:5" ht="39" x14ac:dyDescent="0.25">
      <c r="C51" s="354"/>
      <c r="D51" s="40" t="s">
        <v>257</v>
      </c>
      <c r="E51" s="50" t="s">
        <v>124</v>
      </c>
    </row>
    <row r="52" spans="3:5" ht="39" x14ac:dyDescent="0.25">
      <c r="C52" s="354"/>
      <c r="D52" s="40" t="s">
        <v>258</v>
      </c>
      <c r="E52" s="50" t="s">
        <v>124</v>
      </c>
    </row>
    <row r="53" spans="3:5" ht="27" x14ac:dyDescent="0.25">
      <c r="C53" s="354"/>
      <c r="D53" s="40" t="s">
        <v>259</v>
      </c>
      <c r="E53" s="50"/>
    </row>
    <row r="54" spans="3:5" ht="27.75" x14ac:dyDescent="0.25">
      <c r="C54" s="354"/>
      <c r="D54" s="40" t="s">
        <v>260</v>
      </c>
      <c r="E54" s="50" t="s">
        <v>99</v>
      </c>
    </row>
    <row r="55" spans="3:5" ht="27" x14ac:dyDescent="0.25">
      <c r="C55" s="354"/>
      <c r="D55" s="40" t="s">
        <v>261</v>
      </c>
      <c r="E55" s="50" t="s">
        <v>99</v>
      </c>
    </row>
    <row r="56" spans="3:5" ht="39" x14ac:dyDescent="0.25">
      <c r="C56" s="354"/>
      <c r="D56" s="40" t="s">
        <v>262</v>
      </c>
      <c r="E56" s="50" t="s">
        <v>99</v>
      </c>
    </row>
    <row r="57" spans="3:5" ht="27" x14ac:dyDescent="0.25">
      <c r="C57" s="354"/>
      <c r="D57" s="40" t="s">
        <v>263</v>
      </c>
      <c r="E57" s="50" t="s">
        <v>99</v>
      </c>
    </row>
    <row r="58" spans="3:5" ht="51" x14ac:dyDescent="0.25">
      <c r="C58" s="368"/>
      <c r="D58" s="31" t="s">
        <v>264</v>
      </c>
      <c r="E58" s="52" t="s">
        <v>99</v>
      </c>
    </row>
    <row r="59" spans="3:5" x14ac:dyDescent="0.25">
      <c r="C59" s="2"/>
      <c r="D59" s="29"/>
    </row>
    <row r="60" spans="3:5" x14ac:dyDescent="0.25">
      <c r="C60" s="2"/>
      <c r="D60" s="29"/>
    </row>
    <row r="61" spans="3:5" x14ac:dyDescent="0.25">
      <c r="C61" s="362" t="s">
        <v>265</v>
      </c>
      <c r="D61" s="363"/>
      <c r="E61" s="364"/>
    </row>
    <row r="62" spans="3:5" ht="30" customHeight="1" x14ac:dyDescent="0.25">
      <c r="C62" s="365" t="s">
        <v>81</v>
      </c>
      <c r="D62" s="366"/>
      <c r="E62" s="367"/>
    </row>
    <row r="63" spans="3:5" x14ac:dyDescent="0.25">
      <c r="C63" s="64" t="s">
        <v>266</v>
      </c>
      <c r="D63" s="65" t="s">
        <v>267</v>
      </c>
      <c r="E63" s="66" t="s">
        <v>268</v>
      </c>
    </row>
    <row r="64" spans="3:5" x14ac:dyDescent="0.25">
      <c r="C64" s="369" t="s">
        <v>269</v>
      </c>
      <c r="D64" s="39" t="s">
        <v>270</v>
      </c>
      <c r="E64" s="49" t="s">
        <v>118</v>
      </c>
    </row>
    <row r="65" spans="3:5" ht="45" x14ac:dyDescent="0.25">
      <c r="C65" s="360"/>
      <c r="D65" s="35" t="s">
        <v>271</v>
      </c>
      <c r="E65" s="32" t="s">
        <v>134</v>
      </c>
    </row>
    <row r="66" spans="3:5" ht="30" x14ac:dyDescent="0.25">
      <c r="C66" s="355"/>
      <c r="D66" s="36" t="s">
        <v>205</v>
      </c>
      <c r="E66" s="33" t="s">
        <v>272</v>
      </c>
    </row>
    <row r="67" spans="3:5" ht="30" x14ac:dyDescent="0.25">
      <c r="C67" s="355"/>
      <c r="D67" s="36" t="s">
        <v>273</v>
      </c>
      <c r="E67" s="33" t="s">
        <v>274</v>
      </c>
    </row>
    <row r="68" spans="3:5" x14ac:dyDescent="0.25">
      <c r="C68" s="355"/>
      <c r="D68" s="36" t="s">
        <v>206</v>
      </c>
      <c r="E68" s="33" t="s">
        <v>109</v>
      </c>
    </row>
    <row r="69" spans="3:5" ht="30" x14ac:dyDescent="0.25">
      <c r="C69" s="355"/>
      <c r="D69" s="36" t="s">
        <v>275</v>
      </c>
      <c r="E69" s="33" t="s">
        <v>145</v>
      </c>
    </row>
    <row r="70" spans="3:5" ht="30" x14ac:dyDescent="0.25">
      <c r="C70" s="355"/>
      <c r="D70" s="36" t="s">
        <v>276</v>
      </c>
      <c r="E70" s="33" t="s">
        <v>277</v>
      </c>
    </row>
    <row r="71" spans="3:5" x14ac:dyDescent="0.25">
      <c r="C71" s="355"/>
      <c r="D71" s="36" t="s">
        <v>278</v>
      </c>
      <c r="E71" s="33" t="s">
        <v>102</v>
      </c>
    </row>
    <row r="72" spans="3:5" x14ac:dyDescent="0.25">
      <c r="C72" s="355"/>
      <c r="D72" s="36" t="s">
        <v>279</v>
      </c>
      <c r="E72" s="33" t="s">
        <v>280</v>
      </c>
    </row>
    <row r="73" spans="3:5" x14ac:dyDescent="0.25">
      <c r="C73" s="355"/>
      <c r="D73" s="36" t="s">
        <v>209</v>
      </c>
      <c r="E73" s="33" t="s">
        <v>280</v>
      </c>
    </row>
    <row r="74" spans="3:5" x14ac:dyDescent="0.25">
      <c r="C74" s="355"/>
      <c r="D74" s="36" t="s">
        <v>210</v>
      </c>
      <c r="E74" s="33" t="s">
        <v>280</v>
      </c>
    </row>
    <row r="75" spans="3:5" x14ac:dyDescent="0.25">
      <c r="C75" s="355" t="s">
        <v>281</v>
      </c>
      <c r="D75" s="36" t="s">
        <v>282</v>
      </c>
      <c r="E75" s="33" t="s">
        <v>283</v>
      </c>
    </row>
    <row r="76" spans="3:5" x14ac:dyDescent="0.25">
      <c r="C76" s="355"/>
      <c r="D76" s="36" t="s">
        <v>212</v>
      </c>
      <c r="E76" s="33" t="s">
        <v>283</v>
      </c>
    </row>
    <row r="77" spans="3:5" x14ac:dyDescent="0.25">
      <c r="C77" s="355"/>
      <c r="D77" s="36" t="s">
        <v>284</v>
      </c>
      <c r="E77" s="33" t="s">
        <v>283</v>
      </c>
    </row>
    <row r="78" spans="3:5" ht="30" x14ac:dyDescent="0.25">
      <c r="C78" s="355"/>
      <c r="D78" s="36" t="s">
        <v>285</v>
      </c>
      <c r="E78" s="33" t="s">
        <v>283</v>
      </c>
    </row>
    <row r="79" spans="3:5" ht="30" x14ac:dyDescent="0.25">
      <c r="C79" s="355"/>
      <c r="D79" s="36" t="s">
        <v>286</v>
      </c>
      <c r="E79" s="33" t="s">
        <v>283</v>
      </c>
    </row>
    <row r="80" spans="3:5" x14ac:dyDescent="0.25">
      <c r="C80" s="355"/>
      <c r="D80" s="36" t="s">
        <v>287</v>
      </c>
      <c r="E80" s="33" t="s">
        <v>283</v>
      </c>
    </row>
    <row r="81" spans="3:5" x14ac:dyDescent="0.25">
      <c r="C81" s="355"/>
      <c r="D81" s="36" t="s">
        <v>215</v>
      </c>
      <c r="E81" s="33" t="s">
        <v>283</v>
      </c>
    </row>
    <row r="82" spans="3:5" x14ac:dyDescent="0.25">
      <c r="C82" s="355"/>
      <c r="D82" s="36" t="s">
        <v>288</v>
      </c>
      <c r="E82" s="33" t="s">
        <v>289</v>
      </c>
    </row>
    <row r="83" spans="3:5" ht="30" x14ac:dyDescent="0.25">
      <c r="C83" s="355"/>
      <c r="D83" s="36" t="s">
        <v>290</v>
      </c>
      <c r="E83" s="33" t="s">
        <v>289</v>
      </c>
    </row>
    <row r="84" spans="3:5" x14ac:dyDescent="0.25">
      <c r="C84" s="355"/>
      <c r="D84" s="36" t="s">
        <v>216</v>
      </c>
      <c r="E84" s="33" t="s">
        <v>145</v>
      </c>
    </row>
    <row r="85" spans="3:5" x14ac:dyDescent="0.25">
      <c r="C85" s="355"/>
      <c r="D85" s="36" t="s">
        <v>217</v>
      </c>
      <c r="E85" s="33" t="s">
        <v>145</v>
      </c>
    </row>
    <row r="86" spans="3:5" x14ac:dyDescent="0.25">
      <c r="C86" s="355"/>
      <c r="D86" s="36" t="s">
        <v>291</v>
      </c>
      <c r="E86" s="33" t="s">
        <v>145</v>
      </c>
    </row>
    <row r="87" spans="3:5" x14ac:dyDescent="0.25">
      <c r="C87" s="355"/>
      <c r="D87" s="36" t="s">
        <v>218</v>
      </c>
      <c r="E87" s="33" t="s">
        <v>145</v>
      </c>
    </row>
    <row r="88" spans="3:5" ht="30" x14ac:dyDescent="0.25">
      <c r="C88" s="355"/>
      <c r="D88" s="36" t="s">
        <v>292</v>
      </c>
      <c r="E88" s="33" t="s">
        <v>147</v>
      </c>
    </row>
    <row r="89" spans="3:5" x14ac:dyDescent="0.25">
      <c r="C89" s="355"/>
      <c r="D89" s="36" t="s">
        <v>293</v>
      </c>
      <c r="E89" s="33" t="s">
        <v>147</v>
      </c>
    </row>
    <row r="90" spans="3:5" x14ac:dyDescent="0.25">
      <c r="C90" s="355"/>
      <c r="D90" s="36" t="s">
        <v>294</v>
      </c>
      <c r="E90" s="33" t="s">
        <v>147</v>
      </c>
    </row>
    <row r="91" spans="3:5" x14ac:dyDescent="0.25">
      <c r="C91" s="355"/>
      <c r="D91" s="36" t="s">
        <v>295</v>
      </c>
      <c r="E91" s="33" t="s">
        <v>141</v>
      </c>
    </row>
    <row r="92" spans="3:5" ht="30" x14ac:dyDescent="0.25">
      <c r="C92" s="355"/>
      <c r="D92" s="36" t="s">
        <v>221</v>
      </c>
      <c r="E92" s="33" t="s">
        <v>133</v>
      </c>
    </row>
    <row r="93" spans="3:5" ht="30" x14ac:dyDescent="0.25">
      <c r="C93" s="355"/>
      <c r="D93" s="36" t="s">
        <v>296</v>
      </c>
      <c r="E93" s="33" t="s">
        <v>133</v>
      </c>
    </row>
    <row r="94" spans="3:5" ht="30" x14ac:dyDescent="0.25">
      <c r="C94" s="355"/>
      <c r="D94" s="36" t="s">
        <v>297</v>
      </c>
      <c r="E94" s="33" t="s">
        <v>133</v>
      </c>
    </row>
    <row r="95" spans="3:5" x14ac:dyDescent="0.25">
      <c r="C95" s="355"/>
      <c r="D95" s="36" t="s">
        <v>298</v>
      </c>
      <c r="E95" s="33" t="s">
        <v>125</v>
      </c>
    </row>
    <row r="96" spans="3:5" x14ac:dyDescent="0.25">
      <c r="C96" s="355"/>
      <c r="D96" s="36" t="s">
        <v>299</v>
      </c>
      <c r="E96" s="33" t="s">
        <v>125</v>
      </c>
    </row>
    <row r="97" spans="3:5" ht="30" x14ac:dyDescent="0.25">
      <c r="C97" s="355"/>
      <c r="D97" s="36" t="s">
        <v>300</v>
      </c>
      <c r="E97" s="33" t="s">
        <v>118</v>
      </c>
    </row>
    <row r="98" spans="3:5" x14ac:dyDescent="0.25">
      <c r="C98" s="355"/>
      <c r="D98" s="36" t="s">
        <v>301</v>
      </c>
      <c r="E98" s="33" t="s">
        <v>136</v>
      </c>
    </row>
    <row r="99" spans="3:5" x14ac:dyDescent="0.25">
      <c r="C99" s="354" t="s">
        <v>302</v>
      </c>
      <c r="D99" s="36" t="s">
        <v>223</v>
      </c>
      <c r="E99" s="33" t="s">
        <v>148</v>
      </c>
    </row>
    <row r="100" spans="3:5" x14ac:dyDescent="0.25">
      <c r="C100" s="354"/>
      <c r="D100" s="36" t="s">
        <v>224</v>
      </c>
      <c r="E100" s="33" t="s">
        <v>117</v>
      </c>
    </row>
    <row r="101" spans="3:5" x14ac:dyDescent="0.25">
      <c r="C101" s="354"/>
      <c r="D101" s="36" t="s">
        <v>226</v>
      </c>
      <c r="E101" s="33" t="s">
        <v>117</v>
      </c>
    </row>
    <row r="102" spans="3:5" ht="30" x14ac:dyDescent="0.25">
      <c r="C102" s="354"/>
      <c r="D102" s="36" t="s">
        <v>303</v>
      </c>
      <c r="E102" s="33" t="s">
        <v>304</v>
      </c>
    </row>
    <row r="103" spans="3:5" ht="30" x14ac:dyDescent="0.25">
      <c r="C103" s="354"/>
      <c r="D103" s="36" t="s">
        <v>305</v>
      </c>
      <c r="E103" s="33" t="s">
        <v>304</v>
      </c>
    </row>
    <row r="104" spans="3:5" ht="30" x14ac:dyDescent="0.25">
      <c r="C104" s="354"/>
      <c r="D104" s="36" t="s">
        <v>306</v>
      </c>
      <c r="E104" s="33" t="s">
        <v>147</v>
      </c>
    </row>
    <row r="105" spans="3:5" x14ac:dyDescent="0.25">
      <c r="C105" s="354"/>
      <c r="D105" s="36" t="s">
        <v>307</v>
      </c>
      <c r="E105" s="33" t="s">
        <v>116</v>
      </c>
    </row>
    <row r="106" spans="3:5" x14ac:dyDescent="0.25">
      <c r="C106" s="354"/>
      <c r="D106" s="36" t="s">
        <v>308</v>
      </c>
      <c r="E106" s="33" t="s">
        <v>116</v>
      </c>
    </row>
    <row r="107" spans="3:5" ht="30" x14ac:dyDescent="0.25">
      <c r="C107" s="354"/>
      <c r="D107" s="36" t="s">
        <v>309</v>
      </c>
      <c r="E107" s="33" t="s">
        <v>132</v>
      </c>
    </row>
    <row r="108" spans="3:5" x14ac:dyDescent="0.25">
      <c r="C108" s="354"/>
      <c r="D108" s="36" t="s">
        <v>310</v>
      </c>
      <c r="E108" s="33" t="s">
        <v>136</v>
      </c>
    </row>
    <row r="109" spans="3:5" x14ac:dyDescent="0.25">
      <c r="C109" s="30" t="s">
        <v>311</v>
      </c>
      <c r="D109" s="36" t="s">
        <v>312</v>
      </c>
      <c r="E109" s="33" t="s">
        <v>183</v>
      </c>
    </row>
    <row r="110" spans="3:5" x14ac:dyDescent="0.25">
      <c r="C110" s="354" t="s">
        <v>313</v>
      </c>
      <c r="D110" s="36" t="s">
        <v>314</v>
      </c>
      <c r="E110" s="33" t="s">
        <v>145</v>
      </c>
    </row>
    <row r="111" spans="3:5" ht="30" x14ac:dyDescent="0.25">
      <c r="C111" s="354"/>
      <c r="D111" s="36" t="s">
        <v>230</v>
      </c>
      <c r="E111" s="33" t="s">
        <v>149</v>
      </c>
    </row>
    <row r="112" spans="3:5" ht="30" x14ac:dyDescent="0.25">
      <c r="C112" s="354"/>
      <c r="D112" s="36" t="s">
        <v>315</v>
      </c>
      <c r="E112" s="33" t="s">
        <v>316</v>
      </c>
    </row>
    <row r="113" spans="3:5" x14ac:dyDescent="0.25">
      <c r="C113" s="354"/>
      <c r="D113" s="36" t="s">
        <v>317</v>
      </c>
      <c r="E113" s="33" t="s">
        <v>145</v>
      </c>
    </row>
    <row r="114" spans="3:5" x14ac:dyDescent="0.25">
      <c r="C114" s="354"/>
      <c r="D114" s="36" t="s">
        <v>318</v>
      </c>
      <c r="E114" s="33" t="s">
        <v>145</v>
      </c>
    </row>
    <row r="115" spans="3:5" x14ac:dyDescent="0.25">
      <c r="C115" s="354"/>
      <c r="D115" s="36" t="s">
        <v>319</v>
      </c>
      <c r="E115" s="33" t="s">
        <v>145</v>
      </c>
    </row>
    <row r="116" spans="3:5" ht="30" x14ac:dyDescent="0.25">
      <c r="C116" s="354"/>
      <c r="D116" s="36" t="s">
        <v>320</v>
      </c>
      <c r="E116" s="33" t="s">
        <v>321</v>
      </c>
    </row>
    <row r="117" spans="3:5" ht="30" x14ac:dyDescent="0.25">
      <c r="C117" s="354"/>
      <c r="D117" s="36" t="s">
        <v>322</v>
      </c>
      <c r="E117" s="33" t="s">
        <v>323</v>
      </c>
    </row>
    <row r="118" spans="3:5" ht="30" x14ac:dyDescent="0.25">
      <c r="C118" s="354"/>
      <c r="D118" s="36" t="s">
        <v>324</v>
      </c>
      <c r="E118" s="33" t="s">
        <v>136</v>
      </c>
    </row>
    <row r="119" spans="3:5" ht="30" x14ac:dyDescent="0.25">
      <c r="C119" s="354" t="s">
        <v>325</v>
      </c>
      <c r="D119" s="36" t="s">
        <v>326</v>
      </c>
      <c r="E119" s="33" t="s">
        <v>118</v>
      </c>
    </row>
    <row r="120" spans="3:5" ht="30" x14ac:dyDescent="0.25">
      <c r="C120" s="354"/>
      <c r="D120" s="36" t="s">
        <v>327</v>
      </c>
      <c r="E120" s="33" t="s">
        <v>328</v>
      </c>
    </row>
    <row r="121" spans="3:5" ht="30" x14ac:dyDescent="0.25">
      <c r="C121" s="354"/>
      <c r="D121" s="36" t="s">
        <v>329</v>
      </c>
      <c r="E121" s="33" t="s">
        <v>107</v>
      </c>
    </row>
    <row r="122" spans="3:5" ht="30" x14ac:dyDescent="0.25">
      <c r="C122" s="354"/>
      <c r="D122" s="36" t="s">
        <v>330</v>
      </c>
      <c r="E122" s="33" t="s">
        <v>118</v>
      </c>
    </row>
    <row r="123" spans="3:5" x14ac:dyDescent="0.25">
      <c r="C123" s="354" t="s">
        <v>331</v>
      </c>
      <c r="D123" s="36" t="s">
        <v>332</v>
      </c>
      <c r="E123" s="33" t="s">
        <v>283</v>
      </c>
    </row>
    <row r="124" spans="3:5" ht="30" x14ac:dyDescent="0.25">
      <c r="C124" s="354"/>
      <c r="D124" s="36" t="s">
        <v>333</v>
      </c>
      <c r="E124" s="33" t="s">
        <v>283</v>
      </c>
    </row>
    <row r="125" spans="3:5" ht="30" x14ac:dyDescent="0.25">
      <c r="C125" s="354"/>
      <c r="D125" s="36" t="s">
        <v>334</v>
      </c>
      <c r="E125" s="33" t="s">
        <v>283</v>
      </c>
    </row>
    <row r="126" spans="3:5" ht="30" x14ac:dyDescent="0.25">
      <c r="C126" s="354"/>
      <c r="D126" s="36" t="s">
        <v>335</v>
      </c>
      <c r="E126" s="33" t="s">
        <v>283</v>
      </c>
    </row>
    <row r="127" spans="3:5" ht="30" x14ac:dyDescent="0.25">
      <c r="C127" s="354"/>
      <c r="D127" s="36" t="s">
        <v>336</v>
      </c>
      <c r="E127" s="33" t="s">
        <v>283</v>
      </c>
    </row>
    <row r="128" spans="3:5" x14ac:dyDescent="0.25">
      <c r="C128" s="354"/>
      <c r="D128" s="36" t="s">
        <v>337</v>
      </c>
      <c r="E128" s="33" t="s">
        <v>283</v>
      </c>
    </row>
    <row r="129" spans="3:5" ht="30" x14ac:dyDescent="0.25">
      <c r="C129" s="354"/>
      <c r="D129" s="36" t="s">
        <v>338</v>
      </c>
      <c r="E129" s="33" t="s">
        <v>283</v>
      </c>
    </row>
    <row r="130" spans="3:5" ht="30" x14ac:dyDescent="0.25">
      <c r="C130" s="354"/>
      <c r="D130" s="36" t="s">
        <v>339</v>
      </c>
      <c r="E130" s="33" t="s">
        <v>283</v>
      </c>
    </row>
    <row r="131" spans="3:5" ht="45" x14ac:dyDescent="0.25">
      <c r="C131" s="354"/>
      <c r="D131" s="36" t="s">
        <v>340</v>
      </c>
      <c r="E131" s="33" t="s">
        <v>341</v>
      </c>
    </row>
    <row r="132" spans="3:5" ht="45" x14ac:dyDescent="0.25">
      <c r="C132" s="354"/>
      <c r="D132" s="36" t="s">
        <v>342</v>
      </c>
      <c r="E132" s="33" t="s">
        <v>341</v>
      </c>
    </row>
    <row r="133" spans="3:5" ht="45" x14ac:dyDescent="0.25">
      <c r="C133" s="354"/>
      <c r="D133" s="36" t="s">
        <v>343</v>
      </c>
      <c r="E133" s="33" t="s">
        <v>341</v>
      </c>
    </row>
    <row r="134" spans="3:5" ht="30" x14ac:dyDescent="0.25">
      <c r="C134" s="354"/>
      <c r="D134" s="36" t="s">
        <v>344</v>
      </c>
      <c r="E134" s="33" t="s">
        <v>289</v>
      </c>
    </row>
    <row r="135" spans="3:5" ht="30" x14ac:dyDescent="0.25">
      <c r="C135" s="354"/>
      <c r="D135" s="36" t="s">
        <v>345</v>
      </c>
      <c r="E135" s="33" t="s">
        <v>289</v>
      </c>
    </row>
    <row r="136" spans="3:5" ht="30" x14ac:dyDescent="0.25">
      <c r="C136" s="354"/>
      <c r="D136" s="36" t="s">
        <v>346</v>
      </c>
      <c r="E136" s="33" t="s">
        <v>122</v>
      </c>
    </row>
    <row r="137" spans="3:5" ht="30" x14ac:dyDescent="0.25">
      <c r="C137" s="354"/>
      <c r="D137" s="36" t="s">
        <v>347</v>
      </c>
      <c r="E137" s="33" t="s">
        <v>148</v>
      </c>
    </row>
    <row r="138" spans="3:5" x14ac:dyDescent="0.25">
      <c r="C138" s="354"/>
      <c r="D138" s="36" t="s">
        <v>348</v>
      </c>
      <c r="E138" s="33" t="s">
        <v>349</v>
      </c>
    </row>
    <row r="139" spans="3:5" x14ac:dyDescent="0.25">
      <c r="C139" s="354"/>
      <c r="D139" s="36" t="s">
        <v>350</v>
      </c>
      <c r="E139" s="33" t="s">
        <v>145</v>
      </c>
    </row>
    <row r="140" spans="3:5" ht="30" x14ac:dyDescent="0.25">
      <c r="C140" s="354"/>
      <c r="D140" s="36" t="s">
        <v>351</v>
      </c>
      <c r="E140" s="33" t="s">
        <v>145</v>
      </c>
    </row>
    <row r="141" spans="3:5" x14ac:dyDescent="0.25">
      <c r="C141" s="354"/>
      <c r="D141" s="36" t="s">
        <v>352</v>
      </c>
      <c r="E141" s="33" t="s">
        <v>145</v>
      </c>
    </row>
    <row r="142" spans="3:5" ht="30" x14ac:dyDescent="0.25">
      <c r="C142" s="354"/>
      <c r="D142" s="36" t="s">
        <v>353</v>
      </c>
      <c r="E142" s="33" t="s">
        <v>145</v>
      </c>
    </row>
    <row r="143" spans="3:5" ht="30" x14ac:dyDescent="0.25">
      <c r="C143" s="354"/>
      <c r="D143" s="36" t="s">
        <v>354</v>
      </c>
      <c r="E143" s="33" t="s">
        <v>145</v>
      </c>
    </row>
    <row r="144" spans="3:5" ht="30" x14ac:dyDescent="0.25">
      <c r="C144" s="354"/>
      <c r="D144" s="36" t="s">
        <v>355</v>
      </c>
      <c r="E144" s="33" t="s">
        <v>119</v>
      </c>
    </row>
    <row r="145" spans="3:5" ht="30" x14ac:dyDescent="0.25">
      <c r="C145" s="354"/>
      <c r="D145" s="36" t="s">
        <v>356</v>
      </c>
      <c r="E145" s="33" t="s">
        <v>119</v>
      </c>
    </row>
    <row r="146" spans="3:5" ht="30" x14ac:dyDescent="0.25">
      <c r="C146" s="354"/>
      <c r="D146" s="36" t="s">
        <v>357</v>
      </c>
      <c r="E146" s="33" t="s">
        <v>119</v>
      </c>
    </row>
    <row r="147" spans="3:5" x14ac:dyDescent="0.25">
      <c r="C147" s="354"/>
      <c r="D147" s="36" t="s">
        <v>358</v>
      </c>
      <c r="E147" s="33" t="s">
        <v>118</v>
      </c>
    </row>
    <row r="148" spans="3:5" ht="30" x14ac:dyDescent="0.25">
      <c r="C148" s="354"/>
      <c r="D148" s="36" t="s">
        <v>359</v>
      </c>
      <c r="E148" s="33" t="s">
        <v>118</v>
      </c>
    </row>
    <row r="149" spans="3:5" ht="30" x14ac:dyDescent="0.25">
      <c r="C149" s="354"/>
      <c r="D149" s="36" t="s">
        <v>360</v>
      </c>
      <c r="E149" s="33" t="s">
        <v>118</v>
      </c>
    </row>
    <row r="150" spans="3:5" x14ac:dyDescent="0.25">
      <c r="C150" s="354"/>
      <c r="D150" s="36" t="s">
        <v>361</v>
      </c>
      <c r="E150" s="33" t="s">
        <v>362</v>
      </c>
    </row>
    <row r="151" spans="3:5" ht="30" x14ac:dyDescent="0.25">
      <c r="C151" s="354"/>
      <c r="D151" s="36" t="s">
        <v>363</v>
      </c>
      <c r="E151" s="33" t="s">
        <v>362</v>
      </c>
    </row>
    <row r="152" spans="3:5" ht="30" x14ac:dyDescent="0.25">
      <c r="C152" s="368"/>
      <c r="D152" s="37" t="s">
        <v>364</v>
      </c>
      <c r="E152" s="34" t="s">
        <v>365</v>
      </c>
    </row>
    <row r="153" spans="3:5" x14ac:dyDescent="0.25">
      <c r="D153" s="27"/>
      <c r="E153" s="32"/>
    </row>
  </sheetData>
  <mergeCells count="18">
    <mergeCell ref="C1:E1"/>
    <mergeCell ref="C2:E2"/>
    <mergeCell ref="C21:C26"/>
    <mergeCell ref="C33:C36"/>
    <mergeCell ref="C37:C43"/>
    <mergeCell ref="C99:C108"/>
    <mergeCell ref="C110:C118"/>
    <mergeCell ref="C119:C122"/>
    <mergeCell ref="C123:C152"/>
    <mergeCell ref="C64:C74"/>
    <mergeCell ref="A4:A13"/>
    <mergeCell ref="C61:E61"/>
    <mergeCell ref="C62:E62"/>
    <mergeCell ref="C75:C98"/>
    <mergeCell ref="C11:C20"/>
    <mergeCell ref="C4:C10"/>
    <mergeCell ref="C27:C32"/>
    <mergeCell ref="C44:C58"/>
  </mergeCells>
  <hyperlinks>
    <hyperlink ref="A4:A13" location="Vulnerabilidades__Causa_raiz" display="VOLVER A LA MATRIZ" xr:uid="{00000000-0004-0000-02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0"/>
  <sheetViews>
    <sheetView showGridLines="0" workbookViewId="0">
      <selection activeCell="C19" sqref="C19"/>
    </sheetView>
  </sheetViews>
  <sheetFormatPr baseColWidth="10" defaultColWidth="11.42578125" defaultRowHeight="15" x14ac:dyDescent="0.25"/>
  <cols>
    <col min="1" max="1" width="5.42578125" customWidth="1"/>
    <col min="2" max="2" width="1.85546875" customWidth="1"/>
    <col min="3" max="3" width="20.42578125" customWidth="1"/>
    <col min="4" max="4" width="40.28515625" customWidth="1"/>
    <col min="5" max="5" width="6.140625" bestFit="1" customWidth="1"/>
    <col min="6" max="6" width="8.85546875" bestFit="1" customWidth="1"/>
    <col min="7" max="7" width="8.5703125" bestFit="1" customWidth="1"/>
    <col min="8" max="8" width="7.42578125" customWidth="1"/>
    <col min="9" max="9" width="11.7109375" bestFit="1" customWidth="1"/>
    <col min="10" max="10" width="13.5703125" bestFit="1" customWidth="1"/>
    <col min="11" max="11" width="13" customWidth="1"/>
  </cols>
  <sheetData>
    <row r="1" spans="1:11" s="28" customFormat="1" x14ac:dyDescent="0.25">
      <c r="A1"/>
      <c r="B1"/>
      <c r="C1" s="384" t="s">
        <v>366</v>
      </c>
      <c r="D1" s="382" t="s">
        <v>367</v>
      </c>
      <c r="E1" s="296" t="s">
        <v>368</v>
      </c>
      <c r="F1" s="296"/>
      <c r="G1" s="296"/>
      <c r="H1" s="296"/>
      <c r="I1" s="296"/>
      <c r="J1" s="375"/>
      <c r="K1" s="28" t="s">
        <v>369</v>
      </c>
    </row>
    <row r="2" spans="1:11" s="28" customFormat="1" ht="30" x14ac:dyDescent="0.25">
      <c r="A2"/>
      <c r="B2"/>
      <c r="C2" s="385"/>
      <c r="D2" s="383"/>
      <c r="E2" s="82" t="s">
        <v>76</v>
      </c>
      <c r="F2" s="82" t="s">
        <v>370</v>
      </c>
      <c r="G2" s="82" t="s">
        <v>371</v>
      </c>
      <c r="H2" s="82" t="s">
        <v>372</v>
      </c>
      <c r="I2" s="81" t="s">
        <v>373</v>
      </c>
      <c r="J2" s="83" t="s">
        <v>374</v>
      </c>
    </row>
    <row r="3" spans="1:11" s="2" customFormat="1" x14ac:dyDescent="0.25">
      <c r="C3" s="376" t="s">
        <v>375</v>
      </c>
      <c r="D3" s="39" t="s">
        <v>376</v>
      </c>
      <c r="E3" s="86" t="s">
        <v>377</v>
      </c>
      <c r="F3" s="86"/>
      <c r="G3" s="86"/>
      <c r="H3" s="86"/>
      <c r="I3" s="86">
        <v>24</v>
      </c>
      <c r="J3" s="87">
        <f>IF(E3="x",I3*365,IF(F3="x",I3*48,IF(G3="x",I3*12,IF(H3="x",I3,""))))</f>
        <v>8760</v>
      </c>
    </row>
    <row r="4" spans="1:11" s="2" customFormat="1" ht="30" x14ac:dyDescent="0.25">
      <c r="A4" s="347" t="s">
        <v>86</v>
      </c>
      <c r="C4" s="377"/>
      <c r="D4" s="36" t="s">
        <v>378</v>
      </c>
      <c r="E4" s="78" t="s">
        <v>377</v>
      </c>
      <c r="F4" s="78"/>
      <c r="G4" s="78"/>
      <c r="H4" s="78"/>
      <c r="I4" s="78">
        <v>10</v>
      </c>
      <c r="J4" s="84">
        <f t="shared" ref="J4:J45" si="0">IF(E4="x",I4*365,IF(F4="x",I4*48,IF(G4="x",I4*12,IF(H4="x",I4,""))))</f>
        <v>3650</v>
      </c>
    </row>
    <row r="5" spans="1:11" s="2" customFormat="1" ht="30" x14ac:dyDescent="0.25">
      <c r="A5" s="347"/>
      <c r="C5" s="377"/>
      <c r="D5" s="36" t="s">
        <v>379</v>
      </c>
      <c r="E5" s="78"/>
      <c r="F5" s="78"/>
      <c r="G5" s="78"/>
      <c r="H5" s="78" t="s">
        <v>377</v>
      </c>
      <c r="I5" s="78">
        <v>5</v>
      </c>
      <c r="J5" s="84">
        <f t="shared" si="0"/>
        <v>5</v>
      </c>
    </row>
    <row r="6" spans="1:11" s="2" customFormat="1" ht="38.25" customHeight="1" x14ac:dyDescent="0.25">
      <c r="A6" s="347"/>
      <c r="C6" s="378"/>
      <c r="D6" s="37" t="s">
        <v>380</v>
      </c>
      <c r="E6" s="80" t="s">
        <v>377</v>
      </c>
      <c r="F6" s="80"/>
      <c r="G6" s="80"/>
      <c r="H6" s="80"/>
      <c r="I6" s="80">
        <v>8</v>
      </c>
      <c r="J6" s="85">
        <f t="shared" si="0"/>
        <v>2920</v>
      </c>
    </row>
    <row r="7" spans="1:11" x14ac:dyDescent="0.25">
      <c r="A7" s="347"/>
      <c r="B7" s="2"/>
      <c r="C7" s="379" t="s">
        <v>381</v>
      </c>
      <c r="D7" s="88" t="s">
        <v>382</v>
      </c>
      <c r="E7" s="86" t="s">
        <v>377</v>
      </c>
      <c r="F7" s="86"/>
      <c r="G7" s="86"/>
      <c r="H7" s="86"/>
      <c r="I7" s="86">
        <v>5</v>
      </c>
      <c r="J7" s="87">
        <f t="shared" si="0"/>
        <v>1825</v>
      </c>
    </row>
    <row r="8" spans="1:11" x14ac:dyDescent="0.25">
      <c r="A8" s="347"/>
      <c r="B8" s="2"/>
      <c r="C8" s="380"/>
      <c r="D8" s="36" t="s">
        <v>383</v>
      </c>
      <c r="E8" s="78"/>
      <c r="F8" s="78"/>
      <c r="G8" s="78"/>
      <c r="H8" s="78" t="s">
        <v>377</v>
      </c>
      <c r="I8" s="78">
        <v>5</v>
      </c>
      <c r="J8" s="84">
        <f t="shared" si="0"/>
        <v>5</v>
      </c>
    </row>
    <row r="9" spans="1:11" x14ac:dyDescent="0.25">
      <c r="A9" s="347"/>
      <c r="B9" s="2"/>
      <c r="C9" s="381"/>
      <c r="D9" s="37" t="s">
        <v>384</v>
      </c>
      <c r="E9" s="80"/>
      <c r="F9" s="80" t="s">
        <v>377</v>
      </c>
      <c r="G9" s="80"/>
      <c r="H9" s="80"/>
      <c r="I9" s="80">
        <v>1</v>
      </c>
      <c r="J9" s="85">
        <f t="shared" si="0"/>
        <v>48</v>
      </c>
    </row>
    <row r="10" spans="1:11" x14ac:dyDescent="0.25">
      <c r="A10" s="347"/>
      <c r="B10" s="2"/>
      <c r="C10" s="89" t="s">
        <v>385</v>
      </c>
      <c r="D10" s="90" t="s">
        <v>386</v>
      </c>
      <c r="E10" s="91"/>
      <c r="F10" s="91"/>
      <c r="G10" s="91" t="s">
        <v>377</v>
      </c>
      <c r="H10" s="91"/>
      <c r="I10" s="91">
        <v>5</v>
      </c>
      <c r="J10" s="92">
        <f t="shared" si="0"/>
        <v>60</v>
      </c>
    </row>
    <row r="11" spans="1:11" x14ac:dyDescent="0.25">
      <c r="B11" s="2"/>
      <c r="C11" s="379" t="s">
        <v>387</v>
      </c>
      <c r="D11" s="88" t="s">
        <v>388</v>
      </c>
      <c r="E11" s="86"/>
      <c r="F11" s="86" t="s">
        <v>377</v>
      </c>
      <c r="G11" s="86"/>
      <c r="H11" s="86"/>
      <c r="I11" s="86">
        <v>2</v>
      </c>
      <c r="J11" s="87">
        <f t="shared" si="0"/>
        <v>96</v>
      </c>
    </row>
    <row r="12" spans="1:11" x14ac:dyDescent="0.25">
      <c r="B12" s="2"/>
      <c r="C12" s="380"/>
      <c r="D12" s="51" t="s">
        <v>389</v>
      </c>
      <c r="E12" s="78" t="s">
        <v>377</v>
      </c>
      <c r="F12" s="78"/>
      <c r="G12" s="78"/>
      <c r="H12" s="78"/>
      <c r="I12" s="78">
        <v>2</v>
      </c>
      <c r="J12" s="84">
        <f t="shared" si="0"/>
        <v>730</v>
      </c>
    </row>
    <row r="13" spans="1:11" x14ac:dyDescent="0.25">
      <c r="B13" s="2"/>
      <c r="C13" s="381"/>
      <c r="D13" s="79" t="s">
        <v>390</v>
      </c>
      <c r="E13" s="80"/>
      <c r="F13" s="80"/>
      <c r="G13" s="80" t="s">
        <v>377</v>
      </c>
      <c r="H13" s="80"/>
      <c r="I13" s="80">
        <v>2</v>
      </c>
      <c r="J13" s="85">
        <f t="shared" si="0"/>
        <v>24</v>
      </c>
    </row>
    <row r="14" spans="1:11" x14ac:dyDescent="0.25">
      <c r="C14" s="379" t="s">
        <v>391</v>
      </c>
      <c r="D14" s="88" t="s">
        <v>392</v>
      </c>
      <c r="E14" s="86"/>
      <c r="F14" s="86"/>
      <c r="G14" s="86"/>
      <c r="H14" s="86"/>
      <c r="I14" s="86"/>
      <c r="J14" s="87" t="str">
        <f t="shared" si="0"/>
        <v/>
      </c>
    </row>
    <row r="15" spans="1:11" ht="30" x14ac:dyDescent="0.25">
      <c r="C15" s="380"/>
      <c r="D15" s="51" t="s">
        <v>393</v>
      </c>
      <c r="E15" s="78"/>
      <c r="F15" s="78"/>
      <c r="G15" s="78"/>
      <c r="H15" s="78"/>
      <c r="I15" s="78"/>
      <c r="J15" s="84" t="str">
        <f t="shared" si="0"/>
        <v/>
      </c>
    </row>
    <row r="16" spans="1:11" x14ac:dyDescent="0.25">
      <c r="C16" s="380"/>
      <c r="D16" s="51" t="s">
        <v>394</v>
      </c>
      <c r="E16" s="78"/>
      <c r="F16" s="78"/>
      <c r="G16" s="78"/>
      <c r="H16" s="78"/>
      <c r="I16" s="78"/>
      <c r="J16" s="84" t="str">
        <f t="shared" si="0"/>
        <v/>
      </c>
    </row>
    <row r="17" spans="3:10" x14ac:dyDescent="0.25">
      <c r="C17" s="381"/>
      <c r="D17" s="79" t="s">
        <v>395</v>
      </c>
      <c r="E17" s="80"/>
      <c r="F17" s="80"/>
      <c r="G17" s="80"/>
      <c r="H17" s="80"/>
      <c r="I17" s="80"/>
      <c r="J17" s="85" t="str">
        <f t="shared" si="0"/>
        <v/>
      </c>
    </row>
    <row r="18" spans="3:10" x14ac:dyDescent="0.25">
      <c r="E18" s="2"/>
      <c r="F18" s="2"/>
      <c r="G18" s="2"/>
      <c r="H18" s="2"/>
      <c r="I18" s="2"/>
      <c r="J18" s="2"/>
    </row>
    <row r="19" spans="3:10" x14ac:dyDescent="0.25">
      <c r="E19" s="2"/>
      <c r="F19" s="2"/>
      <c r="G19" s="2"/>
      <c r="H19" s="2"/>
      <c r="I19" s="2"/>
      <c r="J19" s="2"/>
    </row>
    <row r="20" spans="3:10" x14ac:dyDescent="0.25">
      <c r="E20" s="2"/>
      <c r="F20" s="2"/>
      <c r="G20" s="2"/>
      <c r="H20" s="2"/>
      <c r="I20" s="2"/>
      <c r="J20" s="2"/>
    </row>
    <row r="21" spans="3:10" x14ac:dyDescent="0.25">
      <c r="E21" s="2"/>
      <c r="F21" s="2"/>
      <c r="G21" s="2"/>
      <c r="H21" s="2"/>
      <c r="I21" s="2"/>
      <c r="J21" s="2"/>
    </row>
    <row r="22" spans="3:10" x14ac:dyDescent="0.25">
      <c r="E22" s="2"/>
      <c r="F22" s="2"/>
      <c r="G22" s="2"/>
      <c r="H22" s="2"/>
      <c r="I22" s="2"/>
      <c r="J22" s="2"/>
    </row>
    <row r="23" spans="3:10" x14ac:dyDescent="0.25">
      <c r="E23" s="2"/>
      <c r="F23" s="2"/>
      <c r="G23" s="2"/>
      <c r="H23" s="2"/>
      <c r="I23" s="2"/>
      <c r="J23" s="2"/>
    </row>
    <row r="24" spans="3:10" x14ac:dyDescent="0.25">
      <c r="E24" s="2"/>
      <c r="F24" s="2"/>
      <c r="G24" s="2"/>
      <c r="H24" s="2"/>
      <c r="I24" s="2"/>
      <c r="J24" s="2"/>
    </row>
    <row r="25" spans="3:10" x14ac:dyDescent="0.25">
      <c r="E25" s="2"/>
      <c r="F25" s="2"/>
      <c r="G25" s="2"/>
      <c r="H25" s="2"/>
      <c r="I25" s="2"/>
      <c r="J25" s="2"/>
    </row>
    <row r="26" spans="3:10" x14ac:dyDescent="0.25">
      <c r="E26" s="2"/>
      <c r="F26" s="2"/>
      <c r="G26" s="2"/>
      <c r="H26" s="2"/>
      <c r="I26" s="2"/>
      <c r="J26" s="2"/>
    </row>
    <row r="27" spans="3:10" x14ac:dyDescent="0.25">
      <c r="E27" s="2"/>
      <c r="F27" s="2"/>
      <c r="G27" s="2"/>
      <c r="H27" s="2"/>
      <c r="I27" s="2"/>
      <c r="J27" s="2"/>
    </row>
    <row r="28" spans="3:10" x14ac:dyDescent="0.25">
      <c r="E28" s="2"/>
      <c r="F28" s="2"/>
      <c r="G28" s="2"/>
      <c r="H28" s="2"/>
      <c r="I28" s="2"/>
      <c r="J28" s="2"/>
    </row>
    <row r="29" spans="3:10" x14ac:dyDescent="0.25">
      <c r="E29" s="2"/>
      <c r="F29" s="2"/>
      <c r="G29" s="2"/>
      <c r="H29" s="2"/>
      <c r="I29" s="2"/>
      <c r="J29" s="2"/>
    </row>
    <row r="30" spans="3:10" x14ac:dyDescent="0.25">
      <c r="E30" s="2"/>
      <c r="F30" s="2"/>
      <c r="G30" s="2"/>
      <c r="H30" s="2"/>
      <c r="I30" s="2"/>
      <c r="J30" s="2"/>
    </row>
    <row r="31" spans="3:10" x14ac:dyDescent="0.25">
      <c r="E31" s="2"/>
      <c r="F31" s="2"/>
      <c r="G31" s="2"/>
      <c r="H31" s="2"/>
      <c r="I31" s="2"/>
      <c r="J31" s="2" t="str">
        <f t="shared" si="0"/>
        <v/>
      </c>
    </row>
    <row r="32" spans="3:10" x14ac:dyDescent="0.25">
      <c r="E32" s="2"/>
      <c r="F32" s="2"/>
      <c r="G32" s="2"/>
      <c r="H32" s="2"/>
      <c r="I32" s="2"/>
      <c r="J32" s="2" t="str">
        <f t="shared" si="0"/>
        <v/>
      </c>
    </row>
    <row r="33" spans="5:10" x14ac:dyDescent="0.25">
      <c r="E33" s="2"/>
      <c r="F33" s="2"/>
      <c r="G33" s="2"/>
      <c r="H33" s="2"/>
      <c r="I33" s="2"/>
      <c r="J33" s="2" t="str">
        <f t="shared" si="0"/>
        <v/>
      </c>
    </row>
    <row r="34" spans="5:10" x14ac:dyDescent="0.25">
      <c r="E34" s="2"/>
      <c r="F34" s="2"/>
      <c r="G34" s="2"/>
      <c r="H34" s="2"/>
      <c r="I34" s="2"/>
      <c r="J34" s="2" t="str">
        <f t="shared" si="0"/>
        <v/>
      </c>
    </row>
    <row r="35" spans="5:10" x14ac:dyDescent="0.25">
      <c r="E35" s="2"/>
      <c r="F35" s="2"/>
      <c r="G35" s="2"/>
      <c r="H35" s="2"/>
      <c r="I35" s="2"/>
      <c r="J35" s="2" t="str">
        <f t="shared" si="0"/>
        <v/>
      </c>
    </row>
    <row r="36" spans="5:10" x14ac:dyDescent="0.25">
      <c r="E36" s="2"/>
      <c r="F36" s="2"/>
      <c r="G36" s="2"/>
      <c r="H36" s="2"/>
      <c r="I36" s="2"/>
      <c r="J36" s="2" t="str">
        <f t="shared" si="0"/>
        <v/>
      </c>
    </row>
    <row r="37" spans="5:10" x14ac:dyDescent="0.25">
      <c r="E37" s="2"/>
      <c r="F37" s="2"/>
      <c r="G37" s="2"/>
      <c r="H37" s="2"/>
      <c r="I37" s="2"/>
      <c r="J37" s="2" t="str">
        <f t="shared" si="0"/>
        <v/>
      </c>
    </row>
    <row r="38" spans="5:10" x14ac:dyDescent="0.25">
      <c r="E38" s="2"/>
      <c r="F38" s="2"/>
      <c r="G38" s="2"/>
      <c r="H38" s="2"/>
      <c r="I38" s="2"/>
      <c r="J38" s="2" t="str">
        <f t="shared" si="0"/>
        <v/>
      </c>
    </row>
    <row r="39" spans="5:10" x14ac:dyDescent="0.25">
      <c r="E39" s="2"/>
      <c r="F39" s="2"/>
      <c r="G39" s="2"/>
      <c r="H39" s="2"/>
      <c r="I39" s="2"/>
      <c r="J39" s="2" t="str">
        <f t="shared" si="0"/>
        <v/>
      </c>
    </row>
    <row r="40" spans="5:10" x14ac:dyDescent="0.25">
      <c r="E40" s="2"/>
      <c r="F40" s="2"/>
      <c r="G40" s="2"/>
      <c r="H40" s="2"/>
      <c r="I40" s="2"/>
      <c r="J40" s="2" t="str">
        <f t="shared" si="0"/>
        <v/>
      </c>
    </row>
    <row r="41" spans="5:10" x14ac:dyDescent="0.25">
      <c r="E41" s="2"/>
      <c r="F41" s="2"/>
      <c r="G41" s="2"/>
      <c r="H41" s="2"/>
      <c r="I41" s="2"/>
      <c r="J41" s="2" t="str">
        <f t="shared" si="0"/>
        <v/>
      </c>
    </row>
    <row r="42" spans="5:10" x14ac:dyDescent="0.25">
      <c r="E42" s="2"/>
      <c r="F42" s="2"/>
      <c r="G42" s="2"/>
      <c r="H42" s="2"/>
      <c r="I42" s="2"/>
      <c r="J42" s="2" t="str">
        <f t="shared" si="0"/>
        <v/>
      </c>
    </row>
    <row r="43" spans="5:10" x14ac:dyDescent="0.25">
      <c r="E43" s="2"/>
      <c r="F43" s="2"/>
      <c r="G43" s="2"/>
      <c r="H43" s="2"/>
      <c r="I43" s="2"/>
      <c r="J43" s="2" t="str">
        <f t="shared" si="0"/>
        <v/>
      </c>
    </row>
    <row r="44" spans="5:10" x14ac:dyDescent="0.25">
      <c r="E44" s="2"/>
      <c r="F44" s="2"/>
      <c r="G44" s="2"/>
      <c r="H44" s="2"/>
      <c r="I44" s="2"/>
      <c r="J44" s="2" t="str">
        <f t="shared" si="0"/>
        <v/>
      </c>
    </row>
    <row r="45" spans="5:10" x14ac:dyDescent="0.25">
      <c r="E45" s="2"/>
      <c r="F45" s="2"/>
      <c r="G45" s="2"/>
      <c r="H45" s="2"/>
      <c r="I45" s="2"/>
      <c r="J45" s="2" t="str">
        <f t="shared" si="0"/>
        <v/>
      </c>
    </row>
    <row r="46" spans="5:10" x14ac:dyDescent="0.25">
      <c r="E46" s="2"/>
      <c r="F46" s="2"/>
      <c r="G46" s="2"/>
      <c r="H46" s="2"/>
      <c r="I46" s="2"/>
      <c r="J46" s="2"/>
    </row>
    <row r="47" spans="5:10" x14ac:dyDescent="0.25">
      <c r="E47" s="2"/>
      <c r="F47" s="2"/>
      <c r="G47" s="2"/>
      <c r="H47" s="2"/>
      <c r="I47" s="2"/>
      <c r="J47" s="2"/>
    </row>
    <row r="48" spans="5:10" x14ac:dyDescent="0.25">
      <c r="E48" s="2"/>
      <c r="F48" s="2"/>
      <c r="G48" s="2"/>
      <c r="H48" s="2"/>
      <c r="I48" s="2"/>
      <c r="J48" s="2"/>
    </row>
    <row r="49" spans="5:10" x14ac:dyDescent="0.25">
      <c r="E49" s="2"/>
      <c r="F49" s="2"/>
      <c r="G49" s="2"/>
      <c r="H49" s="2"/>
      <c r="I49" s="2"/>
      <c r="J49" s="2"/>
    </row>
    <row r="50" spans="5:10" x14ac:dyDescent="0.25">
      <c r="E50" s="2"/>
      <c r="F50" s="2"/>
      <c r="G50" s="2"/>
      <c r="H50" s="2"/>
      <c r="I50" s="2"/>
      <c r="J50" s="2"/>
    </row>
    <row r="51" spans="5:10" x14ac:dyDescent="0.25">
      <c r="E51" s="2"/>
      <c r="F51" s="2"/>
      <c r="G51" s="2"/>
      <c r="H51" s="2"/>
      <c r="I51" s="2"/>
      <c r="J51" s="2"/>
    </row>
    <row r="52" spans="5:10" x14ac:dyDescent="0.25">
      <c r="E52" s="2"/>
      <c r="F52" s="2"/>
      <c r="G52" s="2"/>
      <c r="H52" s="2"/>
      <c r="I52" s="2"/>
      <c r="J52" s="2"/>
    </row>
    <row r="53" spans="5:10" x14ac:dyDescent="0.25">
      <c r="E53" s="2"/>
      <c r="F53" s="2"/>
      <c r="G53" s="2"/>
      <c r="H53" s="2"/>
      <c r="I53" s="2"/>
      <c r="J53" s="2"/>
    </row>
    <row r="54" spans="5:10" x14ac:dyDescent="0.25">
      <c r="E54" s="2"/>
      <c r="F54" s="2"/>
      <c r="G54" s="2"/>
      <c r="H54" s="2"/>
      <c r="I54" s="2"/>
      <c r="J54" s="2"/>
    </row>
    <row r="55" spans="5:10" x14ac:dyDescent="0.25">
      <c r="E55" s="2"/>
      <c r="F55" s="2"/>
      <c r="G55" s="2"/>
      <c r="H55" s="2"/>
      <c r="I55" s="2"/>
      <c r="J55" s="2"/>
    </row>
    <row r="56" spans="5:10" x14ac:dyDescent="0.25">
      <c r="E56" s="2"/>
      <c r="F56" s="2"/>
      <c r="G56" s="2"/>
      <c r="H56" s="2"/>
      <c r="I56" s="2"/>
      <c r="J56" s="2"/>
    </row>
    <row r="57" spans="5:10" x14ac:dyDescent="0.25">
      <c r="E57" s="2"/>
      <c r="F57" s="2"/>
      <c r="G57" s="2"/>
      <c r="H57" s="2"/>
      <c r="I57" s="2"/>
      <c r="J57" s="2"/>
    </row>
    <row r="58" spans="5:10" x14ac:dyDescent="0.25">
      <c r="E58" s="2"/>
      <c r="F58" s="2"/>
      <c r="G58" s="2"/>
      <c r="H58" s="2"/>
      <c r="I58" s="2"/>
      <c r="J58" s="2"/>
    </row>
    <row r="59" spans="5:10" x14ac:dyDescent="0.25">
      <c r="E59" s="2"/>
      <c r="F59" s="2"/>
      <c r="G59" s="2"/>
      <c r="H59" s="2"/>
      <c r="I59" s="2"/>
      <c r="J59" s="2"/>
    </row>
    <row r="60" spans="5:10" x14ac:dyDescent="0.25">
      <c r="E60" s="2"/>
      <c r="F60" s="2"/>
      <c r="G60" s="2"/>
      <c r="H60" s="2"/>
      <c r="I60" s="2"/>
      <c r="J60" s="2"/>
    </row>
    <row r="61" spans="5:10" x14ac:dyDescent="0.25">
      <c r="E61" s="2"/>
      <c r="F61" s="2"/>
      <c r="G61" s="2"/>
      <c r="H61" s="2"/>
      <c r="I61" s="2"/>
      <c r="J61" s="2"/>
    </row>
    <row r="62" spans="5:10" x14ac:dyDescent="0.25">
      <c r="E62" s="2"/>
      <c r="F62" s="2"/>
      <c r="G62" s="2"/>
      <c r="H62" s="2"/>
      <c r="I62" s="2"/>
      <c r="J62" s="2"/>
    </row>
    <row r="63" spans="5:10" x14ac:dyDescent="0.25">
      <c r="E63" s="2"/>
      <c r="F63" s="2"/>
      <c r="G63" s="2"/>
      <c r="H63" s="2"/>
      <c r="I63" s="2"/>
      <c r="J63" s="2"/>
    </row>
    <row r="64" spans="5:10" x14ac:dyDescent="0.25">
      <c r="E64" s="2"/>
      <c r="F64" s="2"/>
      <c r="G64" s="2"/>
      <c r="H64" s="2"/>
      <c r="I64" s="2"/>
      <c r="J64" s="2"/>
    </row>
    <row r="65" spans="5:10" x14ac:dyDescent="0.25">
      <c r="E65" s="2"/>
      <c r="F65" s="2"/>
      <c r="G65" s="2"/>
      <c r="H65" s="2"/>
      <c r="I65" s="2"/>
      <c r="J65" s="2"/>
    </row>
    <row r="66" spans="5:10" x14ac:dyDescent="0.25">
      <c r="E66" s="2"/>
      <c r="F66" s="2"/>
      <c r="G66" s="2"/>
      <c r="H66" s="2"/>
      <c r="I66" s="2"/>
      <c r="J66" s="2"/>
    </row>
    <row r="67" spans="5:10" x14ac:dyDescent="0.25">
      <c r="E67" s="2"/>
      <c r="F67" s="2"/>
      <c r="G67" s="2"/>
      <c r="H67" s="2"/>
      <c r="I67" s="2"/>
      <c r="J67" s="2"/>
    </row>
    <row r="68" spans="5:10" x14ac:dyDescent="0.25">
      <c r="E68" s="2"/>
      <c r="F68" s="2"/>
      <c r="G68" s="2"/>
      <c r="H68" s="2"/>
      <c r="I68" s="2"/>
      <c r="J68" s="2"/>
    </row>
    <row r="69" spans="5:10" x14ac:dyDescent="0.25">
      <c r="E69" s="2"/>
      <c r="F69" s="2"/>
      <c r="G69" s="2"/>
      <c r="H69" s="2"/>
      <c r="I69" s="2"/>
      <c r="J69" s="2"/>
    </row>
    <row r="70" spans="5:10" x14ac:dyDescent="0.25">
      <c r="E70" s="2"/>
      <c r="F70" s="2"/>
      <c r="G70" s="2"/>
      <c r="H70" s="2"/>
      <c r="I70" s="2"/>
      <c r="J70" s="2"/>
    </row>
    <row r="71" spans="5:10" x14ac:dyDescent="0.25">
      <c r="E71" s="2"/>
      <c r="F71" s="2"/>
      <c r="G71" s="2"/>
      <c r="H71" s="2"/>
      <c r="I71" s="2"/>
      <c r="J71" s="2"/>
    </row>
    <row r="72" spans="5:10" x14ac:dyDescent="0.25">
      <c r="E72" s="2"/>
      <c r="F72" s="2"/>
      <c r="G72" s="2"/>
      <c r="H72" s="2"/>
      <c r="I72" s="2"/>
      <c r="J72" s="2"/>
    </row>
    <row r="73" spans="5:10" x14ac:dyDescent="0.25">
      <c r="E73" s="2"/>
      <c r="F73" s="2"/>
      <c r="G73" s="2"/>
      <c r="H73" s="2"/>
      <c r="I73" s="2"/>
      <c r="J73" s="2"/>
    </row>
    <row r="74" spans="5:10" x14ac:dyDescent="0.25">
      <c r="E74" s="2"/>
      <c r="F74" s="2"/>
      <c r="G74" s="2"/>
      <c r="H74" s="2"/>
      <c r="I74" s="2"/>
      <c r="J74" s="2"/>
    </row>
    <row r="75" spans="5:10" x14ac:dyDescent="0.25">
      <c r="E75" s="2"/>
      <c r="F75" s="2"/>
      <c r="G75" s="2"/>
      <c r="H75" s="2"/>
      <c r="I75" s="2"/>
      <c r="J75" s="2"/>
    </row>
    <row r="76" spans="5:10" x14ac:dyDescent="0.25">
      <c r="E76" s="2"/>
      <c r="F76" s="2"/>
      <c r="G76" s="2"/>
      <c r="H76" s="2"/>
      <c r="I76" s="2"/>
      <c r="J76" s="2"/>
    </row>
    <row r="77" spans="5:10" x14ac:dyDescent="0.25">
      <c r="E77" s="2"/>
      <c r="F77" s="2"/>
      <c r="G77" s="2"/>
      <c r="H77" s="2"/>
      <c r="I77" s="2"/>
      <c r="J77" s="2"/>
    </row>
    <row r="78" spans="5:10" x14ac:dyDescent="0.25">
      <c r="E78" s="2"/>
      <c r="F78" s="2"/>
      <c r="G78" s="2"/>
      <c r="H78" s="2"/>
      <c r="I78" s="2"/>
      <c r="J78" s="2"/>
    </row>
    <row r="79" spans="5:10" x14ac:dyDescent="0.25">
      <c r="E79" s="2"/>
      <c r="F79" s="2"/>
      <c r="G79" s="2"/>
      <c r="H79" s="2"/>
      <c r="I79" s="2"/>
      <c r="J79" s="2"/>
    </row>
    <row r="80" spans="5:10" x14ac:dyDescent="0.25">
      <c r="E80" s="2"/>
      <c r="F80" s="2"/>
      <c r="G80" s="2"/>
      <c r="H80" s="2"/>
      <c r="I80" s="2"/>
      <c r="J80" s="2"/>
    </row>
    <row r="81" spans="5:10" x14ac:dyDescent="0.25">
      <c r="E81" s="2"/>
      <c r="F81" s="2"/>
      <c r="G81" s="2"/>
      <c r="H81" s="2"/>
      <c r="I81" s="2"/>
      <c r="J81" s="2"/>
    </row>
    <row r="82" spans="5:10" x14ac:dyDescent="0.25">
      <c r="E82" s="2"/>
      <c r="F82" s="2"/>
      <c r="G82" s="2"/>
      <c r="H82" s="2"/>
      <c r="I82" s="2"/>
      <c r="J82" s="2"/>
    </row>
    <row r="83" spans="5:10" x14ac:dyDescent="0.25">
      <c r="E83" s="2"/>
      <c r="F83" s="2"/>
      <c r="G83" s="2"/>
      <c r="H83" s="2"/>
      <c r="I83" s="2"/>
      <c r="J83" s="2"/>
    </row>
    <row r="84" spans="5:10" x14ac:dyDescent="0.25">
      <c r="E84" s="2"/>
      <c r="F84" s="2"/>
      <c r="G84" s="2"/>
      <c r="H84" s="2"/>
      <c r="I84" s="2"/>
      <c r="J84" s="2"/>
    </row>
    <row r="85" spans="5:10" x14ac:dyDescent="0.25">
      <c r="E85" s="2"/>
      <c r="F85" s="2"/>
      <c r="G85" s="2"/>
      <c r="H85" s="2"/>
      <c r="I85" s="2"/>
      <c r="J85" s="2"/>
    </row>
    <row r="86" spans="5:10" x14ac:dyDescent="0.25">
      <c r="E86" s="2"/>
      <c r="F86" s="2"/>
      <c r="G86" s="2"/>
      <c r="H86" s="2"/>
      <c r="I86" s="2"/>
      <c r="J86" s="2"/>
    </row>
    <row r="87" spans="5:10" x14ac:dyDescent="0.25">
      <c r="E87" s="2"/>
      <c r="F87" s="2"/>
      <c r="G87" s="2"/>
      <c r="H87" s="2"/>
      <c r="I87" s="2"/>
      <c r="J87" s="2"/>
    </row>
    <row r="88" spans="5:10" x14ac:dyDescent="0.25">
      <c r="E88" s="2"/>
      <c r="F88" s="2"/>
      <c r="G88" s="2"/>
      <c r="H88" s="2"/>
      <c r="I88" s="2"/>
      <c r="J88" s="2"/>
    </row>
    <row r="89" spans="5:10" x14ac:dyDescent="0.25">
      <c r="E89" s="2"/>
      <c r="F89" s="2"/>
      <c r="G89" s="2"/>
      <c r="H89" s="2"/>
      <c r="I89" s="2"/>
      <c r="J89" s="2"/>
    </row>
    <row r="90" spans="5:10" x14ac:dyDescent="0.25">
      <c r="E90" s="2"/>
      <c r="F90" s="2"/>
      <c r="G90" s="2"/>
      <c r="H90" s="2"/>
      <c r="I90" s="2"/>
      <c r="J90" s="2"/>
    </row>
  </sheetData>
  <mergeCells count="8">
    <mergeCell ref="C14:C17"/>
    <mergeCell ref="D1:D2"/>
    <mergeCell ref="C1:C2"/>
    <mergeCell ref="E1:J1"/>
    <mergeCell ref="C3:C6"/>
    <mergeCell ref="A4:A10"/>
    <mergeCell ref="C7:C9"/>
    <mergeCell ref="C11:C13"/>
  </mergeCells>
  <hyperlinks>
    <hyperlink ref="A4:A10" location="ANALISIS_DEL_RIESGO___INHERENTE" display="VOLVER A LA MATRIZ" xr:uid="{00000000-0004-0000-0300-000000000000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2"/>
  <sheetViews>
    <sheetView showGridLines="0" topLeftCell="A4" zoomScaleNormal="100" workbookViewId="0">
      <selection activeCell="C9" sqref="C9:E9"/>
    </sheetView>
  </sheetViews>
  <sheetFormatPr baseColWidth="10" defaultColWidth="11.42578125" defaultRowHeight="15" x14ac:dyDescent="0.25"/>
  <cols>
    <col min="1" max="1" width="5.42578125" style="99" customWidth="1"/>
    <col min="2" max="2" width="0.7109375" customWidth="1"/>
    <col min="3" max="3" width="33.5703125" customWidth="1"/>
    <col min="4" max="4" width="35.42578125" bestFit="1" customWidth="1"/>
    <col min="5" max="5" width="22.7109375" customWidth="1"/>
    <col min="6" max="6" width="14.28515625" customWidth="1"/>
    <col min="7" max="7" width="4.28515625" style="99" customWidth="1"/>
    <col min="8" max="8" width="0.85546875" style="99" customWidth="1"/>
    <col min="9" max="9" width="16.85546875" customWidth="1"/>
    <col min="10" max="10" width="32.28515625" customWidth="1"/>
    <col min="11" max="11" width="50.28515625" customWidth="1"/>
    <col min="13" max="13" width="5.140625" bestFit="1" customWidth="1"/>
    <col min="17" max="17" width="12.7109375" customWidth="1"/>
  </cols>
  <sheetData>
    <row r="1" spans="1:21" s="22" customFormat="1" ht="43.5" customHeight="1" x14ac:dyDescent="0.25">
      <c r="A1" s="99"/>
      <c r="B1"/>
      <c r="C1" s="414" t="s">
        <v>369</v>
      </c>
      <c r="D1" s="414"/>
      <c r="E1" s="414"/>
      <c r="F1" s="13"/>
      <c r="G1" s="104"/>
      <c r="H1" s="104"/>
      <c r="I1" s="414" t="s">
        <v>396</v>
      </c>
      <c r="J1" s="414"/>
      <c r="K1" s="414"/>
      <c r="N1" s="409" t="s">
        <v>397</v>
      </c>
      <c r="O1" s="409"/>
      <c r="P1" s="409"/>
      <c r="Q1" s="409"/>
      <c r="R1" s="409"/>
      <c r="S1" s="409"/>
    </row>
    <row r="2" spans="1:21" ht="21" x14ac:dyDescent="0.25">
      <c r="C2" s="96" t="s">
        <v>398</v>
      </c>
      <c r="D2" s="97" t="s">
        <v>368</v>
      </c>
      <c r="E2" s="97" t="s">
        <v>369</v>
      </c>
      <c r="F2" s="13"/>
      <c r="H2" s="104"/>
      <c r="I2" s="106" t="s">
        <v>398</v>
      </c>
      <c r="J2" s="97" t="s">
        <v>399</v>
      </c>
      <c r="K2" s="97" t="s">
        <v>400</v>
      </c>
      <c r="O2" s="416"/>
      <c r="P2" s="416"/>
      <c r="Q2" s="416"/>
      <c r="R2" s="416"/>
      <c r="S2" s="416"/>
    </row>
    <row r="3" spans="1:21" ht="45" x14ac:dyDescent="0.25">
      <c r="A3" s="11"/>
      <c r="B3" s="2"/>
      <c r="C3" s="5" t="s">
        <v>401</v>
      </c>
      <c r="D3" s="3" t="s">
        <v>402</v>
      </c>
      <c r="E3" s="4">
        <v>0.2</v>
      </c>
      <c r="F3" s="13"/>
      <c r="G3" s="11"/>
      <c r="H3" s="104"/>
      <c r="I3" s="5" t="s">
        <v>403</v>
      </c>
      <c r="J3" s="3" t="s">
        <v>404</v>
      </c>
      <c r="K3" s="10" t="s">
        <v>405</v>
      </c>
      <c r="M3" s="415" t="s">
        <v>369</v>
      </c>
      <c r="N3" s="16" t="s">
        <v>406</v>
      </c>
      <c r="O3" s="25" t="s">
        <v>407</v>
      </c>
      <c r="P3" s="25" t="s">
        <v>407</v>
      </c>
      <c r="Q3" s="25" t="s">
        <v>407</v>
      </c>
      <c r="R3" s="25" t="s">
        <v>407</v>
      </c>
      <c r="S3" s="26" t="s">
        <v>408</v>
      </c>
      <c r="U3" s="18" t="s">
        <v>409</v>
      </c>
    </row>
    <row r="4" spans="1:21" ht="87.4" customHeight="1" x14ac:dyDescent="0.25">
      <c r="A4" s="404" t="s">
        <v>86</v>
      </c>
      <c r="B4" s="2"/>
      <c r="C4" s="6" t="s">
        <v>410</v>
      </c>
      <c r="D4" s="3" t="s">
        <v>411</v>
      </c>
      <c r="E4" s="4">
        <v>0.4</v>
      </c>
      <c r="F4" s="95"/>
      <c r="G4" s="417" t="s">
        <v>86</v>
      </c>
      <c r="H4" s="104"/>
      <c r="I4" s="6" t="s">
        <v>412</v>
      </c>
      <c r="J4" s="3" t="s">
        <v>413</v>
      </c>
      <c r="K4" s="10" t="s">
        <v>414</v>
      </c>
      <c r="M4" s="415"/>
      <c r="N4" s="8" t="s">
        <v>415</v>
      </c>
      <c r="O4" s="24" t="s">
        <v>416</v>
      </c>
      <c r="P4" s="24" t="s">
        <v>416</v>
      </c>
      <c r="Q4" s="25" t="s">
        <v>407</v>
      </c>
      <c r="R4" s="25" t="s">
        <v>407</v>
      </c>
      <c r="S4" s="26" t="s">
        <v>408</v>
      </c>
      <c r="U4" s="19" t="s">
        <v>417</v>
      </c>
    </row>
    <row r="5" spans="1:21" ht="61.9" customHeight="1" x14ac:dyDescent="0.25">
      <c r="A5" s="404"/>
      <c r="B5" s="2"/>
      <c r="C5" s="7" t="s">
        <v>418</v>
      </c>
      <c r="D5" s="3" t="s">
        <v>419</v>
      </c>
      <c r="E5" s="4">
        <v>0.6</v>
      </c>
      <c r="F5" s="95"/>
      <c r="G5" s="417"/>
      <c r="H5" s="104"/>
      <c r="I5" s="7" t="s">
        <v>420</v>
      </c>
      <c r="J5" s="3" t="s">
        <v>421</v>
      </c>
      <c r="K5" s="10" t="s">
        <v>422</v>
      </c>
      <c r="M5" s="415"/>
      <c r="N5" s="7" t="s">
        <v>423</v>
      </c>
      <c r="O5" s="24" t="s">
        <v>416</v>
      </c>
      <c r="P5" s="24" t="s">
        <v>416</v>
      </c>
      <c r="Q5" s="24" t="s">
        <v>416</v>
      </c>
      <c r="R5" s="25" t="s">
        <v>407</v>
      </c>
      <c r="S5" s="26" t="s">
        <v>408</v>
      </c>
      <c r="U5" s="20" t="s">
        <v>420</v>
      </c>
    </row>
    <row r="6" spans="1:21" ht="75" x14ac:dyDescent="0.25">
      <c r="A6" s="404"/>
      <c r="B6" s="2"/>
      <c r="C6" s="8" t="s">
        <v>424</v>
      </c>
      <c r="D6" s="3" t="s">
        <v>425</v>
      </c>
      <c r="E6" s="4">
        <v>0.8</v>
      </c>
      <c r="F6" s="95"/>
      <c r="G6" s="417"/>
      <c r="H6" s="104"/>
      <c r="I6" s="8" t="s">
        <v>426</v>
      </c>
      <c r="J6" s="3" t="s">
        <v>427</v>
      </c>
      <c r="K6" s="10" t="s">
        <v>428</v>
      </c>
      <c r="M6" s="415"/>
      <c r="N6" s="6" t="s">
        <v>429</v>
      </c>
      <c r="O6" s="23" t="s">
        <v>430</v>
      </c>
      <c r="P6" s="24" t="s">
        <v>416</v>
      </c>
      <c r="Q6" s="24" t="s">
        <v>416</v>
      </c>
      <c r="R6" s="25" t="s">
        <v>407</v>
      </c>
      <c r="S6" s="26" t="s">
        <v>408</v>
      </c>
      <c r="U6" s="21" t="s">
        <v>431</v>
      </c>
    </row>
    <row r="7" spans="1:21" ht="55.5" customHeight="1" x14ac:dyDescent="0.25">
      <c r="B7" s="2"/>
      <c r="C7" s="9" t="s">
        <v>432</v>
      </c>
      <c r="D7" s="3" t="s">
        <v>433</v>
      </c>
      <c r="E7" s="4">
        <v>1</v>
      </c>
      <c r="F7" s="13"/>
      <c r="H7" s="104"/>
      <c r="I7" s="9" t="s">
        <v>68</v>
      </c>
      <c r="J7" s="3" t="s">
        <v>434</v>
      </c>
      <c r="K7" s="10" t="s">
        <v>435</v>
      </c>
      <c r="M7" s="415"/>
      <c r="N7" s="17" t="s">
        <v>436</v>
      </c>
      <c r="O7" s="23" t="s">
        <v>430</v>
      </c>
      <c r="P7" s="23" t="s">
        <v>430</v>
      </c>
      <c r="Q7" s="24" t="s">
        <v>416</v>
      </c>
      <c r="R7" s="25" t="s">
        <v>407</v>
      </c>
      <c r="S7" s="26" t="s">
        <v>408</v>
      </c>
    </row>
    <row r="8" spans="1:21" ht="14.25" customHeight="1" x14ac:dyDescent="0.25">
      <c r="B8" s="2"/>
      <c r="C8" s="11"/>
      <c r="D8" s="12"/>
      <c r="E8" s="13"/>
      <c r="F8" s="13"/>
      <c r="H8" s="104"/>
      <c r="I8" s="11"/>
      <c r="J8" s="12"/>
      <c r="K8" s="14"/>
      <c r="M8" s="15"/>
      <c r="N8" s="2"/>
      <c r="O8" s="410"/>
      <c r="P8" s="411"/>
      <c r="Q8" s="411"/>
      <c r="R8" s="411"/>
      <c r="S8" s="412"/>
    </row>
    <row r="9" spans="1:21" ht="30" customHeight="1" thickBot="1" x14ac:dyDescent="0.3">
      <c r="A9" s="393" t="s">
        <v>86</v>
      </c>
      <c r="B9" s="2"/>
      <c r="C9" s="388" t="s">
        <v>437</v>
      </c>
      <c r="D9" s="389"/>
      <c r="E9" s="390"/>
      <c r="H9" s="104"/>
      <c r="I9" s="418" t="s">
        <v>438</v>
      </c>
      <c r="J9" s="419"/>
      <c r="K9" s="107" t="s">
        <v>439</v>
      </c>
      <c r="O9" s="5" t="s">
        <v>440</v>
      </c>
      <c r="P9" s="6" t="s">
        <v>441</v>
      </c>
      <c r="Q9" s="7" t="s">
        <v>442</v>
      </c>
      <c r="R9" s="8" t="s">
        <v>443</v>
      </c>
      <c r="S9" s="16" t="s">
        <v>444</v>
      </c>
    </row>
    <row r="10" spans="1:21" ht="30" x14ac:dyDescent="0.25">
      <c r="A10" s="393"/>
      <c r="B10" s="2"/>
      <c r="C10" s="108" t="s">
        <v>35</v>
      </c>
      <c r="D10" s="117" t="s">
        <v>445</v>
      </c>
      <c r="E10" s="118" t="s">
        <v>446</v>
      </c>
      <c r="H10" s="104"/>
      <c r="I10" s="420" t="s">
        <v>447</v>
      </c>
      <c r="J10" s="423" t="s">
        <v>448</v>
      </c>
      <c r="K10" s="54" t="s">
        <v>449</v>
      </c>
      <c r="O10" s="413" t="s">
        <v>396</v>
      </c>
      <c r="P10" s="413"/>
      <c r="Q10" s="413"/>
      <c r="R10" s="413"/>
      <c r="S10" s="413"/>
    </row>
    <row r="11" spans="1:21" ht="30" x14ac:dyDescent="0.25">
      <c r="A11" s="393"/>
      <c r="B11" s="2"/>
      <c r="C11" s="42" t="s">
        <v>73</v>
      </c>
      <c r="D11" s="114">
        <v>0.25</v>
      </c>
      <c r="E11" s="113" t="s">
        <v>450</v>
      </c>
      <c r="H11" s="104"/>
      <c r="I11" s="421"/>
      <c r="J11" s="424"/>
      <c r="K11" s="55" t="s">
        <v>451</v>
      </c>
      <c r="O11" s="413"/>
      <c r="P11" s="413"/>
      <c r="Q11" s="413"/>
      <c r="R11" s="413"/>
      <c r="S11" s="413"/>
    </row>
    <row r="12" spans="1:21" ht="30" x14ac:dyDescent="0.25">
      <c r="A12" s="393"/>
      <c r="B12" s="2"/>
      <c r="C12" s="30" t="s">
        <v>452</v>
      </c>
      <c r="D12" s="115">
        <v>0.15</v>
      </c>
      <c r="E12" s="111" t="s">
        <v>450</v>
      </c>
      <c r="H12" s="104"/>
      <c r="I12" s="421"/>
      <c r="J12" s="424"/>
      <c r="K12" s="55" t="s">
        <v>453</v>
      </c>
    </row>
    <row r="13" spans="1:21" ht="30.75" thickBot="1" x14ac:dyDescent="0.3">
      <c r="A13" s="393"/>
      <c r="B13" s="2"/>
      <c r="C13" s="41" t="s">
        <v>454</v>
      </c>
      <c r="D13" s="116">
        <v>0.1</v>
      </c>
      <c r="E13" s="112" t="s">
        <v>455</v>
      </c>
      <c r="H13" s="104"/>
      <c r="I13" s="422"/>
      <c r="J13" s="425"/>
      <c r="K13" s="56" t="s">
        <v>456</v>
      </c>
    </row>
    <row r="14" spans="1:21" ht="21" x14ac:dyDescent="0.25">
      <c r="B14" s="2"/>
      <c r="H14" s="104"/>
      <c r="I14" s="386" t="s">
        <v>457</v>
      </c>
      <c r="J14" s="387" t="s">
        <v>458</v>
      </c>
      <c r="K14" s="57" t="s">
        <v>459</v>
      </c>
    </row>
    <row r="15" spans="1:21" ht="21" x14ac:dyDescent="0.25">
      <c r="A15" s="393" t="s">
        <v>86</v>
      </c>
      <c r="B15" s="2"/>
      <c r="C15" s="406" t="s">
        <v>460</v>
      </c>
      <c r="D15" s="407"/>
      <c r="E15" s="408"/>
      <c r="H15" s="104"/>
      <c r="I15" s="386"/>
      <c r="J15" s="387"/>
      <c r="K15" s="55" t="s">
        <v>461</v>
      </c>
    </row>
    <row r="16" spans="1:21" ht="21" x14ac:dyDescent="0.25">
      <c r="A16" s="393"/>
      <c r="B16" s="2"/>
      <c r="C16" s="108" t="s">
        <v>35</v>
      </c>
      <c r="D16" s="109" t="s">
        <v>462</v>
      </c>
      <c r="E16" s="110" t="s">
        <v>445</v>
      </c>
      <c r="H16" s="104"/>
      <c r="I16" s="386"/>
      <c r="J16" s="387"/>
      <c r="K16" s="55" t="s">
        <v>463</v>
      </c>
    </row>
    <row r="17" spans="1:11" ht="90" x14ac:dyDescent="0.25">
      <c r="A17" s="393"/>
      <c r="B17" s="2"/>
      <c r="C17" s="42" t="s">
        <v>74</v>
      </c>
      <c r="D17" s="35" t="s">
        <v>464</v>
      </c>
      <c r="E17" s="113">
        <v>0.25</v>
      </c>
      <c r="H17" s="104"/>
      <c r="I17" s="386"/>
      <c r="J17" s="387"/>
      <c r="K17" s="55" t="s">
        <v>465</v>
      </c>
    </row>
    <row r="18" spans="1:11" ht="45" x14ac:dyDescent="0.25">
      <c r="C18" s="41" t="s">
        <v>466</v>
      </c>
      <c r="D18" s="46" t="s">
        <v>467</v>
      </c>
      <c r="E18" s="112">
        <v>0.1</v>
      </c>
      <c r="H18" s="104"/>
      <c r="I18" s="386"/>
      <c r="J18" s="387"/>
      <c r="K18" s="55" t="s">
        <v>468</v>
      </c>
    </row>
    <row r="19" spans="1:11" ht="30" x14ac:dyDescent="0.25">
      <c r="H19" s="104"/>
      <c r="I19" s="386"/>
      <c r="J19" s="387"/>
      <c r="K19" s="55" t="s">
        <v>469</v>
      </c>
    </row>
    <row r="20" spans="1:11" ht="21" x14ac:dyDescent="0.25">
      <c r="H20" s="104"/>
      <c r="I20" s="386"/>
      <c r="J20" s="387"/>
      <c r="K20" s="55" t="s">
        <v>470</v>
      </c>
    </row>
    <row r="21" spans="1:11" ht="21" x14ac:dyDescent="0.25">
      <c r="C21" s="98" t="s">
        <v>471</v>
      </c>
      <c r="H21" s="104"/>
      <c r="I21" s="386"/>
      <c r="J21" s="387"/>
      <c r="K21" s="55" t="s">
        <v>472</v>
      </c>
    </row>
    <row r="22" spans="1:11" ht="30" x14ac:dyDescent="0.25">
      <c r="C22" s="70" t="s">
        <v>473</v>
      </c>
      <c r="H22" s="104"/>
      <c r="I22" s="386"/>
      <c r="J22" s="387"/>
      <c r="K22" s="55" t="s">
        <v>474</v>
      </c>
    </row>
    <row r="23" spans="1:11" ht="30" x14ac:dyDescent="0.25">
      <c r="C23" s="70" t="s">
        <v>475</v>
      </c>
      <c r="H23" s="104"/>
      <c r="I23" s="386"/>
      <c r="J23" s="387"/>
      <c r="K23" s="55" t="s">
        <v>476</v>
      </c>
    </row>
    <row r="24" spans="1:11" ht="30" x14ac:dyDescent="0.25">
      <c r="C24" s="70" t="s">
        <v>477</v>
      </c>
      <c r="H24" s="104"/>
      <c r="I24" s="386"/>
      <c r="J24" s="387"/>
      <c r="K24" s="55" t="s">
        <v>478</v>
      </c>
    </row>
    <row r="25" spans="1:11" ht="21.75" thickBot="1" x14ac:dyDescent="0.3">
      <c r="C25" s="71" t="s">
        <v>479</v>
      </c>
      <c r="H25" s="104"/>
      <c r="I25" s="386"/>
      <c r="J25" s="387"/>
      <c r="K25" s="58" t="s">
        <v>480</v>
      </c>
    </row>
    <row r="26" spans="1:11" ht="21" x14ac:dyDescent="0.25">
      <c r="H26" s="104"/>
      <c r="I26" s="394" t="s">
        <v>481</v>
      </c>
      <c r="J26" s="397" t="s">
        <v>482</v>
      </c>
      <c r="K26" s="54" t="s">
        <v>483</v>
      </c>
    </row>
    <row r="27" spans="1:11" ht="30" x14ac:dyDescent="0.25">
      <c r="H27" s="104"/>
      <c r="I27" s="395"/>
      <c r="J27" s="398"/>
      <c r="K27" s="59" t="s">
        <v>484</v>
      </c>
    </row>
    <row r="28" spans="1:11" ht="21" x14ac:dyDescent="0.25">
      <c r="H28" s="104"/>
      <c r="I28" s="395"/>
      <c r="J28" s="398"/>
      <c r="K28" s="55" t="s">
        <v>485</v>
      </c>
    </row>
    <row r="29" spans="1:11" ht="30" x14ac:dyDescent="0.25">
      <c r="A29" s="404" t="s">
        <v>86</v>
      </c>
      <c r="C29" s="98" t="s">
        <v>486</v>
      </c>
      <c r="H29" s="104"/>
      <c r="I29" s="395"/>
      <c r="J29" s="398"/>
      <c r="K29" s="59" t="s">
        <v>487</v>
      </c>
    </row>
    <row r="30" spans="1:11" ht="30" x14ac:dyDescent="0.25">
      <c r="A30" s="404"/>
      <c r="C30" s="70" t="s">
        <v>540</v>
      </c>
      <c r="H30" s="104"/>
      <c r="I30" s="395"/>
      <c r="J30" s="398"/>
      <c r="K30" s="55" t="s">
        <v>488</v>
      </c>
    </row>
    <row r="31" spans="1:11" ht="21" x14ac:dyDescent="0.25">
      <c r="A31" s="404"/>
      <c r="C31" s="70" t="s">
        <v>541</v>
      </c>
      <c r="H31" s="104"/>
      <c r="I31" s="395"/>
      <c r="J31" s="398"/>
      <c r="K31" s="55" t="s">
        <v>489</v>
      </c>
    </row>
    <row r="32" spans="1:11" ht="30" x14ac:dyDescent="0.25">
      <c r="A32" s="404"/>
      <c r="C32" s="71" t="s">
        <v>542</v>
      </c>
      <c r="H32" s="104"/>
      <c r="I32" s="395"/>
      <c r="J32" s="398"/>
      <c r="K32" s="55" t="s">
        <v>490</v>
      </c>
    </row>
    <row r="33" spans="1:11" ht="21" x14ac:dyDescent="0.25">
      <c r="H33" s="104"/>
      <c r="I33" s="395"/>
      <c r="J33" s="398"/>
      <c r="K33" s="55" t="s">
        <v>491</v>
      </c>
    </row>
    <row r="34" spans="1:11" ht="21" x14ac:dyDescent="0.25">
      <c r="C34" s="400" t="s">
        <v>492</v>
      </c>
      <c r="D34" s="401"/>
      <c r="H34" s="104"/>
      <c r="I34" s="395"/>
      <c r="J34" s="398"/>
      <c r="K34" s="55" t="s">
        <v>493</v>
      </c>
    </row>
    <row r="35" spans="1:11" ht="45" x14ac:dyDescent="0.25">
      <c r="C35" s="402"/>
      <c r="D35" s="403"/>
      <c r="H35" s="104"/>
      <c r="I35" s="395"/>
      <c r="J35" s="398"/>
      <c r="K35" s="55" t="s">
        <v>494</v>
      </c>
    </row>
    <row r="36" spans="1:11" ht="45.75" thickBot="1" x14ac:dyDescent="0.3">
      <c r="A36" s="405" t="s">
        <v>86</v>
      </c>
      <c r="C36" s="72" t="s">
        <v>495</v>
      </c>
      <c r="D36" s="73" t="s">
        <v>496</v>
      </c>
      <c r="E36" s="1"/>
      <c r="F36" s="1"/>
      <c r="G36" s="105"/>
      <c r="H36" s="104"/>
      <c r="I36" s="396"/>
      <c r="J36" s="399"/>
      <c r="K36" s="56" t="s">
        <v>497</v>
      </c>
    </row>
    <row r="37" spans="1:11" ht="45" x14ac:dyDescent="0.25">
      <c r="A37" s="405"/>
      <c r="C37" s="74" t="s">
        <v>498</v>
      </c>
      <c r="D37" s="75" t="s">
        <v>499</v>
      </c>
      <c r="E37" s="1"/>
      <c r="F37" s="1"/>
      <c r="G37" s="105"/>
      <c r="H37" s="104"/>
      <c r="I37" s="1"/>
    </row>
    <row r="38" spans="1:11" ht="165" x14ac:dyDescent="0.25">
      <c r="A38" s="405"/>
      <c r="C38" s="74" t="s">
        <v>67</v>
      </c>
      <c r="D38" s="75" t="s">
        <v>500</v>
      </c>
      <c r="E38" s="1"/>
      <c r="F38" s="1"/>
      <c r="G38" s="105"/>
      <c r="H38" s="104"/>
      <c r="I38" s="1"/>
    </row>
    <row r="39" spans="1:11" ht="45" x14ac:dyDescent="0.25">
      <c r="A39" s="405"/>
      <c r="C39" s="74" t="s">
        <v>501</v>
      </c>
      <c r="D39" s="75" t="s">
        <v>502</v>
      </c>
      <c r="E39" s="1"/>
      <c r="F39" s="1"/>
      <c r="G39" s="105"/>
      <c r="H39" s="104"/>
      <c r="I39" s="1"/>
    </row>
    <row r="40" spans="1:11" ht="75" x14ac:dyDescent="0.25">
      <c r="C40" s="74" t="s">
        <v>503</v>
      </c>
      <c r="D40" s="75" t="s">
        <v>504</v>
      </c>
      <c r="E40" s="1"/>
      <c r="F40" s="1"/>
      <c r="G40" s="105"/>
      <c r="H40" s="104"/>
      <c r="I40" s="1"/>
    </row>
    <row r="41" spans="1:11" ht="60" x14ac:dyDescent="0.25">
      <c r="C41" s="74" t="s">
        <v>505</v>
      </c>
      <c r="D41" s="75" t="s">
        <v>506</v>
      </c>
      <c r="E41" s="1"/>
      <c r="F41" s="1"/>
      <c r="G41" s="105"/>
      <c r="H41" s="104"/>
      <c r="I41" s="1"/>
    </row>
    <row r="42" spans="1:11" ht="60" x14ac:dyDescent="0.25">
      <c r="C42" s="76" t="s">
        <v>507</v>
      </c>
      <c r="D42" s="77" t="s">
        <v>508</v>
      </c>
      <c r="E42" s="1"/>
      <c r="F42" s="1"/>
      <c r="G42" s="105"/>
      <c r="H42" s="104"/>
      <c r="I42" s="1"/>
    </row>
    <row r="43" spans="1:11" ht="21" x14ac:dyDescent="0.25">
      <c r="C43" s="28"/>
      <c r="D43" s="27"/>
      <c r="E43" s="1"/>
      <c r="F43" s="1"/>
      <c r="G43" s="105"/>
      <c r="H43" s="104"/>
      <c r="I43" s="1"/>
    </row>
    <row r="44" spans="1:11" ht="21" x14ac:dyDescent="0.25">
      <c r="F44" s="1"/>
      <c r="H44" s="104"/>
    </row>
    <row r="45" spans="1:11" ht="21" x14ac:dyDescent="0.25">
      <c r="A45" s="393" t="s">
        <v>86</v>
      </c>
      <c r="C45" s="391" t="s">
        <v>509</v>
      </c>
      <c r="D45" s="392"/>
      <c r="F45" s="1"/>
      <c r="H45" s="104"/>
    </row>
    <row r="46" spans="1:11" ht="60" x14ac:dyDescent="0.25">
      <c r="A46" s="393"/>
      <c r="C46" s="100" t="s">
        <v>75</v>
      </c>
      <c r="D46" s="101" t="s">
        <v>510</v>
      </c>
      <c r="F46" s="1"/>
      <c r="H46" s="104"/>
    </row>
    <row r="47" spans="1:11" ht="60" x14ac:dyDescent="0.25">
      <c r="A47" s="393"/>
      <c r="C47" s="41" t="s">
        <v>511</v>
      </c>
      <c r="D47" s="69" t="s">
        <v>512</v>
      </c>
      <c r="F47" s="1"/>
      <c r="H47" s="104"/>
    </row>
    <row r="48" spans="1:11" ht="21" x14ac:dyDescent="0.25">
      <c r="F48" s="1"/>
      <c r="H48" s="104"/>
    </row>
    <row r="49" spans="1:8" ht="21" x14ac:dyDescent="0.25">
      <c r="F49" s="1"/>
      <c r="H49" s="104"/>
    </row>
    <row r="50" spans="1:8" ht="15.75" customHeight="1" x14ac:dyDescent="0.25">
      <c r="A50" s="393" t="s">
        <v>86</v>
      </c>
      <c r="C50" s="391" t="s">
        <v>513</v>
      </c>
      <c r="D50" s="392"/>
      <c r="H50" s="104"/>
    </row>
    <row r="51" spans="1:8" ht="21" x14ac:dyDescent="0.25">
      <c r="A51" s="393"/>
      <c r="C51" s="100" t="s">
        <v>76</v>
      </c>
      <c r="D51" s="101" t="s">
        <v>514</v>
      </c>
      <c r="H51" s="104"/>
    </row>
    <row r="52" spans="1:8" ht="21" x14ac:dyDescent="0.25">
      <c r="A52" s="393"/>
      <c r="C52" s="30" t="s">
        <v>370</v>
      </c>
      <c r="D52" s="68" t="s">
        <v>515</v>
      </c>
      <c r="H52" s="104"/>
    </row>
    <row r="53" spans="1:8" ht="21" x14ac:dyDescent="0.25">
      <c r="A53" s="393"/>
      <c r="C53" s="30" t="s">
        <v>516</v>
      </c>
      <c r="D53" s="68" t="s">
        <v>517</v>
      </c>
      <c r="H53" s="104"/>
    </row>
    <row r="54" spans="1:8" ht="21" x14ac:dyDescent="0.25">
      <c r="A54" s="393"/>
      <c r="C54" s="30" t="s">
        <v>371</v>
      </c>
      <c r="D54" s="68" t="s">
        <v>518</v>
      </c>
      <c r="H54" s="104"/>
    </row>
    <row r="55" spans="1:8" ht="21" x14ac:dyDescent="0.25">
      <c r="A55" s="393"/>
      <c r="C55" s="30" t="s">
        <v>519</v>
      </c>
      <c r="D55" s="68" t="s">
        <v>520</v>
      </c>
      <c r="H55" s="104"/>
    </row>
    <row r="56" spans="1:8" ht="21" x14ac:dyDescent="0.25">
      <c r="A56" s="393"/>
      <c r="C56" s="30" t="s">
        <v>521</v>
      </c>
      <c r="D56" s="68" t="s">
        <v>522</v>
      </c>
      <c r="H56" s="104"/>
    </row>
    <row r="57" spans="1:8" ht="21" x14ac:dyDescent="0.25">
      <c r="A57" s="393"/>
      <c r="C57" s="30" t="s">
        <v>523</v>
      </c>
      <c r="D57" s="68" t="s">
        <v>524</v>
      </c>
      <c r="H57" s="104"/>
    </row>
    <row r="58" spans="1:8" ht="21" x14ac:dyDescent="0.25">
      <c r="A58" s="393"/>
      <c r="C58" s="30" t="s">
        <v>372</v>
      </c>
      <c r="D58" s="68" t="s">
        <v>525</v>
      </c>
      <c r="H58" s="104"/>
    </row>
    <row r="59" spans="1:8" ht="21" x14ac:dyDescent="0.25">
      <c r="A59" s="393"/>
      <c r="C59" s="30" t="s">
        <v>526</v>
      </c>
      <c r="D59" s="68" t="s">
        <v>527</v>
      </c>
      <c r="H59" s="104"/>
    </row>
    <row r="60" spans="1:8" ht="21" x14ac:dyDescent="0.25">
      <c r="C60" s="41" t="s">
        <v>528</v>
      </c>
      <c r="D60" s="69" t="s">
        <v>529</v>
      </c>
      <c r="H60" s="104"/>
    </row>
    <row r="61" spans="1:8" ht="21" x14ac:dyDescent="0.25">
      <c r="H61" s="104"/>
    </row>
    <row r="62" spans="1:8" ht="21" x14ac:dyDescent="0.25">
      <c r="H62" s="104"/>
    </row>
    <row r="63" spans="1:8" ht="21" x14ac:dyDescent="0.25">
      <c r="H63" s="104"/>
    </row>
    <row r="64" spans="1:8" ht="15.75" customHeight="1" x14ac:dyDescent="0.25">
      <c r="A64" s="393" t="s">
        <v>86</v>
      </c>
      <c r="C64" s="391" t="s">
        <v>530</v>
      </c>
      <c r="D64" s="392"/>
      <c r="H64" s="104"/>
    </row>
    <row r="65" spans="1:8" ht="30" x14ac:dyDescent="0.25">
      <c r="A65" s="393"/>
      <c r="C65" s="100" t="s">
        <v>77</v>
      </c>
      <c r="D65" s="101" t="s">
        <v>531</v>
      </c>
      <c r="H65" s="104"/>
    </row>
    <row r="66" spans="1:8" ht="30" x14ac:dyDescent="0.25">
      <c r="A66" s="393"/>
      <c r="C66" s="41" t="s">
        <v>532</v>
      </c>
      <c r="D66" s="69" t="s">
        <v>533</v>
      </c>
      <c r="H66" s="104"/>
    </row>
    <row r="67" spans="1:8" ht="21" x14ac:dyDescent="0.25">
      <c r="H67" s="104"/>
    </row>
    <row r="68" spans="1:8" ht="21" x14ac:dyDescent="0.25">
      <c r="H68" s="104"/>
    </row>
    <row r="69" spans="1:8" ht="21" x14ac:dyDescent="0.25">
      <c r="H69" s="104"/>
    </row>
    <row r="70" spans="1:8" ht="21" x14ac:dyDescent="0.25">
      <c r="H70" s="104"/>
    </row>
    <row r="71" spans="1:8" ht="21" x14ac:dyDescent="0.25">
      <c r="H71" s="104"/>
    </row>
    <row r="72" spans="1:8" ht="21" x14ac:dyDescent="0.25">
      <c r="H72" s="104"/>
    </row>
  </sheetData>
  <mergeCells count="29">
    <mergeCell ref="N1:S1"/>
    <mergeCell ref="O8:S8"/>
    <mergeCell ref="O10:S11"/>
    <mergeCell ref="C1:E1"/>
    <mergeCell ref="I1:K1"/>
    <mergeCell ref="M3:M7"/>
    <mergeCell ref="O2:S2"/>
    <mergeCell ref="G4:G6"/>
    <mergeCell ref="I9:J9"/>
    <mergeCell ref="I10:I13"/>
    <mergeCell ref="J10:J13"/>
    <mergeCell ref="A4:A6"/>
    <mergeCell ref="A15:A17"/>
    <mergeCell ref="A29:A32"/>
    <mergeCell ref="A36:A39"/>
    <mergeCell ref="C15:E15"/>
    <mergeCell ref="I14:I25"/>
    <mergeCell ref="J14:J25"/>
    <mergeCell ref="C9:E9"/>
    <mergeCell ref="C64:D64"/>
    <mergeCell ref="A64:A66"/>
    <mergeCell ref="I26:I36"/>
    <mergeCell ref="J26:J36"/>
    <mergeCell ref="A50:A59"/>
    <mergeCell ref="C45:D45"/>
    <mergeCell ref="A45:A47"/>
    <mergeCell ref="A9:A13"/>
    <mergeCell ref="C50:D50"/>
    <mergeCell ref="C34:D35"/>
  </mergeCells>
  <hyperlinks>
    <hyperlink ref="A29:A32" location="Tipo_de_riesgo" display="VOLVER A LA MATRIZ" xr:uid="{00000000-0004-0000-0400-000000000000}"/>
    <hyperlink ref="A36:A39" location="Clasificación_riesgo" display="VOLVER A LA MATRIZ" xr:uid="{00000000-0004-0000-0400-000001000000}"/>
    <hyperlink ref="A4:A6" location="ANALISIS_DEL_RIESGO___INHERENTE" display="VOLVER A LA MATRIZ" xr:uid="{00000000-0004-0000-0400-000002000000}"/>
    <hyperlink ref="G4:G6" location="mt_Impacto_inherente" display="VOLVER A LA MATRIZ" xr:uid="{00000000-0004-0000-0400-000003000000}"/>
    <hyperlink ref="A45:A47" location="Documentación" display="VOLVER A LA MATRIZ" xr:uid="{00000000-0004-0000-0400-000004000000}"/>
    <hyperlink ref="A15:A17" location="implementacion" display="VOLVER A LA MATRIZ" xr:uid="{00000000-0004-0000-0400-000005000000}"/>
    <hyperlink ref="A9:A11" location="implementacion" display="VOLVER A LA MATRIZ" xr:uid="{00000000-0004-0000-0400-000006000000}"/>
    <hyperlink ref="A9:A13" location="mt_tipo" display="VOLVER A LA MATRIZ" xr:uid="{00000000-0004-0000-0400-000007000000}"/>
    <hyperlink ref="A50:A52" location="Documentación" display="VOLVER A LA MATRIZ" xr:uid="{00000000-0004-0000-0400-000008000000}"/>
    <hyperlink ref="A50:A59" location="mt_frecuencia" display="VOLVER A LA MATRIZ" xr:uid="{00000000-0004-0000-0400-000009000000}"/>
    <hyperlink ref="A64:A65" location="Documentación" display="VOLVER A LA MATRIZ" xr:uid="{00000000-0004-0000-0400-00000A000000}"/>
    <hyperlink ref="A64:A65" location="mt_frecuencia" display="VOLVER A LA MATRIZ" xr:uid="{00000000-0004-0000-0400-00000B000000}"/>
    <hyperlink ref="A64:A66" location="mt_Evidencia" display="VOLVER A LA MATRIZ" xr:uid="{00000000-0004-0000-0400-00000C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FAFF2-397E-446D-AD16-E9D935323F65}">
  <dimension ref="A1:G3"/>
  <sheetViews>
    <sheetView workbookViewId="0">
      <selection activeCell="E9" sqref="E9"/>
    </sheetView>
  </sheetViews>
  <sheetFormatPr baseColWidth="10" defaultColWidth="11.42578125" defaultRowHeight="15" x14ac:dyDescent="0.25"/>
  <cols>
    <col min="5" max="5" width="19.140625" customWidth="1"/>
  </cols>
  <sheetData>
    <row r="1" spans="1:7" x14ac:dyDescent="0.25">
      <c r="A1" s="426" t="s">
        <v>551</v>
      </c>
      <c r="B1" s="426"/>
      <c r="C1" s="426"/>
      <c r="D1" s="426"/>
      <c r="E1" s="426"/>
      <c r="F1" s="426"/>
      <c r="G1" s="426"/>
    </row>
    <row r="2" spans="1:7" x14ac:dyDescent="0.25">
      <c r="A2" s="168" t="s">
        <v>552</v>
      </c>
      <c r="B2" s="426" t="s">
        <v>553</v>
      </c>
      <c r="C2" s="426"/>
      <c r="D2" s="426"/>
      <c r="E2" s="426" t="s">
        <v>554</v>
      </c>
      <c r="F2" s="426"/>
      <c r="G2" s="426"/>
    </row>
    <row r="3" spans="1:7" x14ac:dyDescent="0.25">
      <c r="A3" s="169">
        <v>1</v>
      </c>
      <c r="B3" s="427" t="s">
        <v>555</v>
      </c>
      <c r="C3" s="428"/>
      <c r="D3" s="428"/>
      <c r="E3" s="429" t="s">
        <v>556</v>
      </c>
      <c r="F3" s="429"/>
      <c r="G3" s="429"/>
    </row>
  </sheetData>
  <mergeCells count="5">
    <mergeCell ref="A1:G1"/>
    <mergeCell ref="B2:D2"/>
    <mergeCell ref="E2:G2"/>
    <mergeCell ref="B3:D3"/>
    <mergeCell ref="E3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193dd1-3b04-43e6-a8c1-ca273de0df03">
      <Terms xmlns="http://schemas.microsoft.com/office/infopath/2007/PartnerControls"/>
    </lcf76f155ced4ddcb4097134ff3c332f>
    <TaxCatchAll xmlns="b215d373-4ab1-4c9a-82d3-9624ee888a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50EFCBD19CC84EBA89BA6F3C2E7EBC" ma:contentTypeVersion="16" ma:contentTypeDescription="Crear nuevo documento." ma:contentTypeScope="" ma:versionID="d7b5e1e4c021bf0ba4a913ecf046a56c">
  <xsd:schema xmlns:xsd="http://www.w3.org/2001/XMLSchema" xmlns:xs="http://www.w3.org/2001/XMLSchema" xmlns:p="http://schemas.microsoft.com/office/2006/metadata/properties" xmlns:ns2="8a193dd1-3b04-43e6-a8c1-ca273de0df03" xmlns:ns3="b215d373-4ab1-4c9a-82d3-9624ee888acd" targetNamespace="http://schemas.microsoft.com/office/2006/metadata/properties" ma:root="true" ma:fieldsID="1d1b63591c1fde4239a1ae81da960402" ns2:_="" ns3:_="">
    <xsd:import namespace="8a193dd1-3b04-43e6-a8c1-ca273de0df03"/>
    <xsd:import namespace="b215d373-4ab1-4c9a-82d3-9624ee888a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93dd1-3b04-43e6-a8c1-ca273de0d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c427b5ec-ef2e-485d-a942-29e3b2b0a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5d373-4ab1-4c9a-82d3-9624ee888ac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410323-c59b-436c-97fb-4fd0689ce212}" ma:internalName="TaxCatchAll" ma:showField="CatchAllData" ma:web="b215d373-4ab1-4c9a-82d3-9624ee888a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517AC4-D463-4CF3-9B80-FD7F344BAD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058593-3A75-4F0D-8DFA-3F1106D6E538}">
  <ds:schemaRefs>
    <ds:schemaRef ds:uri="http://purl.org/dc/dcmitype/"/>
    <ds:schemaRef ds:uri="b215d373-4ab1-4c9a-82d3-9624ee888acd"/>
    <ds:schemaRef ds:uri="8a193dd1-3b04-43e6-a8c1-ca273de0df03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2509E67-A95C-4A6F-A377-48AA66481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193dd1-3b04-43e6-a8c1-ca273de0df03"/>
    <ds:schemaRef ds:uri="b215d373-4ab1-4c9a-82d3-9624ee888a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37</vt:i4>
      </vt:variant>
    </vt:vector>
  </HeadingPairs>
  <TitlesOfParts>
    <vt:vector size="44" baseType="lpstr">
      <vt:lpstr>MapaRiesgoSegInfo</vt:lpstr>
      <vt:lpstr>EjemploDiligenciar</vt:lpstr>
      <vt:lpstr>Amenazas</vt:lpstr>
      <vt:lpstr>Vulnerabilidades</vt:lpstr>
      <vt:lpstr>Ej.AnalisisActividades</vt:lpstr>
      <vt:lpstr>Listas</vt:lpstr>
      <vt:lpstr>Control de cambios</vt:lpstr>
      <vt:lpstr>EjemploDiligenciar!Amenazas___Causa_Inmediata</vt:lpstr>
      <vt:lpstr>Amenazas___Causa_Inmediata</vt:lpstr>
      <vt:lpstr>EjemploDiligenciar!ANALISIS_DEL_RIESGO___INHERENTE</vt:lpstr>
      <vt:lpstr>ANALISIS_DEL_RIESGO___INHERENTE</vt:lpstr>
      <vt:lpstr>CLASES_IMPLEMENTACIÓN_DEL_CONTROL</vt:lpstr>
      <vt:lpstr>CLASIFICACIÓN_DEL_RIESGO</vt:lpstr>
      <vt:lpstr>EjemploDiligenciar!Clasificación_riesgo</vt:lpstr>
      <vt:lpstr>Clasificación_riesgo</vt:lpstr>
      <vt:lpstr>ClasificacionRiesgos</vt:lpstr>
      <vt:lpstr>EjemploDiligenciar!Documentación</vt:lpstr>
      <vt:lpstr>Documentación</vt:lpstr>
      <vt:lpstr>EFICIENCIA_DEL_CONTROL</vt:lpstr>
      <vt:lpstr>Frecuencias</vt:lpstr>
      <vt:lpstr>IMPACTO</vt:lpstr>
      <vt:lpstr>EjemploDiligenciar!implementacion</vt:lpstr>
      <vt:lpstr>implementacion</vt:lpstr>
      <vt:lpstr>IMPLEMENTACIÓN</vt:lpstr>
      <vt:lpstr>EjemploDiligenciar!mt_Evidencia</vt:lpstr>
      <vt:lpstr>mt_Evidencia</vt:lpstr>
      <vt:lpstr>EjemploDiligenciar!mt_frecuencia</vt:lpstr>
      <vt:lpstr>mt_frecuencia</vt:lpstr>
      <vt:lpstr>EjemploDiligenciar!mt_Impacto_inherente</vt:lpstr>
      <vt:lpstr>mt_Impacto_inherente</vt:lpstr>
      <vt:lpstr>EjemploDiligenciar!mt_tipo</vt:lpstr>
      <vt:lpstr>mt_tipo</vt:lpstr>
      <vt:lpstr>PROBABILIDAD</vt:lpstr>
      <vt:lpstr>EjemploDiligenciar!Tipo_de_riesgo</vt:lpstr>
      <vt:lpstr>Tipo_de_riesgo</vt:lpstr>
      <vt:lpstr>TIPOS_DE_DOCUMENTACIÓN</vt:lpstr>
      <vt:lpstr>TIPOS_DE_FRECUENCIAS</vt:lpstr>
      <vt:lpstr>TIPÓS_DE_RIESGOS</vt:lpstr>
      <vt:lpstr>TIPOS_EVIDENCIAS</vt:lpstr>
      <vt:lpstr>TRATAMIENTO_DEL_RIESGO</vt:lpstr>
      <vt:lpstr>EjemploDiligenciar!VALORACIÓN_DE_CONTROLES</vt:lpstr>
      <vt:lpstr>VALORACIÓN_DE_CONTROLES</vt:lpstr>
      <vt:lpstr>EjemploDiligenciar!Vulnerabilidades__Causa_raiz</vt:lpstr>
      <vt:lpstr>Vulnerabilidades__Causa_raiz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ALEJANDRO GARZON ARISTIZABAL</dc:creator>
  <cp:keywords/>
  <dc:description/>
  <cp:lastModifiedBy>PROFESIONAL DTIC - LAURA CRISTINA RUEDA PEREZ</cp:lastModifiedBy>
  <cp:revision/>
  <dcterms:created xsi:type="dcterms:W3CDTF">2021-06-15T20:00:14Z</dcterms:created>
  <dcterms:modified xsi:type="dcterms:W3CDTF">2026-06-05T20:29:51Z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0x0101001050EFCBD19CC84EBA89BA6F3C2E7EBC</vt:lpwstr>
  </property>
</Properties>
</file>